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8030" windowHeight="7200" tabRatio="476" activeTab="7"/>
  </bookViews>
  <sheets>
    <sheet name="Лист1" sheetId="1" r:id="rId1"/>
    <sheet name="инструкция" sheetId="2" r:id="rId2"/>
    <sheet name="3" sheetId="3" r:id="rId3"/>
    <sheet name="4" sheetId="4" r:id="rId4"/>
    <sheet name="5" sheetId="5" r:id="rId5"/>
    <sheet name="6" sheetId="6" r:id="rId6"/>
    <sheet name="6 (свод)" sheetId="7" r:id="rId7"/>
    <sheet name="1.30 за I пол-е 2014год " sheetId="8" r:id="rId8"/>
    <sheet name="2.1" sheetId="9" r:id="rId9"/>
    <sheet name="2.2" sheetId="10" r:id="rId10"/>
    <sheet name="Лист2" sheetId="11" state="veryHidden" r:id="rId11"/>
    <sheet name="Резерв" sheetId="12" state="veryHidden" r:id="rId12"/>
  </sheets>
  <externalReferences>
    <externalReference r:id="rId15"/>
    <externalReference r:id="rId16"/>
    <externalReference r:id="rId17"/>
  </externalReferences>
  <definedNames>
    <definedName name="\a" localSheetId="8">#REF!</definedName>
    <definedName name="\a" localSheetId="9">#REF!</definedName>
    <definedName name="\a" localSheetId="11">#REF!</definedName>
    <definedName name="\a">#REF!</definedName>
    <definedName name="\m" localSheetId="8">#REF!</definedName>
    <definedName name="\m" localSheetId="9">#REF!</definedName>
    <definedName name="\m" localSheetId="11">#REF!</definedName>
    <definedName name="\m">#REF!</definedName>
    <definedName name="\n" localSheetId="8">#REF!</definedName>
    <definedName name="\n" localSheetId="9">#REF!</definedName>
    <definedName name="\n" localSheetId="11">#REF!</definedName>
    <definedName name="\n">#REF!</definedName>
    <definedName name="\o" localSheetId="8">#REF!</definedName>
    <definedName name="\o" localSheetId="9">#REF!</definedName>
    <definedName name="\o" localSheetId="11">#REF!</definedName>
    <definedName name="\o">#REF!</definedName>
    <definedName name="____SP1" localSheetId="11">'[1]FES'!#REF!</definedName>
    <definedName name="____SP1">'[1]FES'!#REF!</definedName>
    <definedName name="____SP10" localSheetId="11">'[1]FES'!#REF!</definedName>
    <definedName name="____SP10">'[1]FES'!#REF!</definedName>
    <definedName name="____SP11" localSheetId="11">'[1]FES'!#REF!</definedName>
    <definedName name="____SP11">'[1]FES'!#REF!</definedName>
    <definedName name="____SP12" localSheetId="11">'[1]FES'!#REF!</definedName>
    <definedName name="____SP12">'[1]FES'!#REF!</definedName>
    <definedName name="____SP13" localSheetId="11">'[1]FES'!#REF!</definedName>
    <definedName name="____SP13">'[1]FES'!#REF!</definedName>
    <definedName name="____SP14" localSheetId="11">'[1]FES'!#REF!</definedName>
    <definedName name="____SP14">'[1]FES'!#REF!</definedName>
    <definedName name="____SP15" localSheetId="11">'[1]FES'!#REF!</definedName>
    <definedName name="____SP15">'[1]FES'!#REF!</definedName>
    <definedName name="____SP16" localSheetId="11">'[1]FES'!#REF!</definedName>
    <definedName name="____SP16">'[1]FES'!#REF!</definedName>
    <definedName name="____SP17" localSheetId="11">'[1]FES'!#REF!</definedName>
    <definedName name="____SP17">'[1]FES'!#REF!</definedName>
    <definedName name="____SP18" localSheetId="11">'[1]FES'!#REF!</definedName>
    <definedName name="____SP18">'[1]FES'!#REF!</definedName>
    <definedName name="____SP19" localSheetId="11">'[1]FES'!#REF!</definedName>
    <definedName name="____SP19">'[1]FES'!#REF!</definedName>
    <definedName name="____SP2" localSheetId="11">'[1]FES'!#REF!</definedName>
    <definedName name="____SP2">'[1]FES'!#REF!</definedName>
    <definedName name="____SP20" localSheetId="11">'[1]FES'!#REF!</definedName>
    <definedName name="____SP20">'[1]FES'!#REF!</definedName>
    <definedName name="____SP3" localSheetId="11">'[1]FES'!#REF!</definedName>
    <definedName name="____SP3">'[1]FES'!#REF!</definedName>
    <definedName name="____SP4" localSheetId="11">'[1]FES'!#REF!</definedName>
    <definedName name="____SP4">'[1]FES'!#REF!</definedName>
    <definedName name="____SP5" localSheetId="11">'[1]FES'!#REF!</definedName>
    <definedName name="____SP5">'[1]FES'!#REF!</definedName>
    <definedName name="____SP7" localSheetId="11">'[1]FES'!#REF!</definedName>
    <definedName name="____SP7">'[1]FES'!#REF!</definedName>
    <definedName name="____SP8" localSheetId="11">'[1]FES'!#REF!</definedName>
    <definedName name="____SP8">'[1]FES'!#REF!</definedName>
    <definedName name="____SP9" localSheetId="11">'[1]FES'!#REF!</definedName>
    <definedName name="____SP9">'[1]FES'!#REF!</definedName>
    <definedName name="___SP1" localSheetId="11">'[1]FES'!#REF!</definedName>
    <definedName name="___SP1">'[1]FES'!#REF!</definedName>
    <definedName name="___SP10" localSheetId="11">'[1]FES'!#REF!</definedName>
    <definedName name="___SP10">'[1]FES'!#REF!</definedName>
    <definedName name="___SP11" localSheetId="11">'[1]FES'!#REF!</definedName>
    <definedName name="___SP11">'[1]FES'!#REF!</definedName>
    <definedName name="___SP12" localSheetId="11">'[1]FES'!#REF!</definedName>
    <definedName name="___SP12">'[1]FES'!#REF!</definedName>
    <definedName name="___SP13" localSheetId="11">'[1]FES'!#REF!</definedName>
    <definedName name="___SP13">'[1]FES'!#REF!</definedName>
    <definedName name="___SP14" localSheetId="11">'[1]FES'!#REF!</definedName>
    <definedName name="___SP14">'[1]FES'!#REF!</definedName>
    <definedName name="___SP15" localSheetId="11">'[1]FES'!#REF!</definedName>
    <definedName name="___SP15">'[1]FES'!#REF!</definedName>
    <definedName name="___SP16" localSheetId="11">'[1]FES'!#REF!</definedName>
    <definedName name="___SP16">'[1]FES'!#REF!</definedName>
    <definedName name="___SP17" localSheetId="11">'[1]FES'!#REF!</definedName>
    <definedName name="___SP17">'[1]FES'!#REF!</definedName>
    <definedName name="___SP18" localSheetId="11">'[1]FES'!#REF!</definedName>
    <definedName name="___SP18">'[1]FES'!#REF!</definedName>
    <definedName name="___SP19" localSheetId="11">'[1]FES'!#REF!</definedName>
    <definedName name="___SP19">'[1]FES'!#REF!</definedName>
    <definedName name="___SP2" localSheetId="11">'[1]FES'!#REF!</definedName>
    <definedName name="___SP2">'[1]FES'!#REF!</definedName>
    <definedName name="___SP20" localSheetId="11">'[1]FES'!#REF!</definedName>
    <definedName name="___SP20">'[1]FES'!#REF!</definedName>
    <definedName name="___SP3" localSheetId="11">'[1]FES'!#REF!</definedName>
    <definedName name="___SP3">'[1]FES'!#REF!</definedName>
    <definedName name="___SP4" localSheetId="11">'[1]FES'!#REF!</definedName>
    <definedName name="___SP4">'[1]FES'!#REF!</definedName>
    <definedName name="___SP5" localSheetId="11">'[1]FES'!#REF!</definedName>
    <definedName name="___SP5">'[1]FES'!#REF!</definedName>
    <definedName name="___SP7" localSheetId="11">'[1]FES'!#REF!</definedName>
    <definedName name="___SP7">'[1]FES'!#REF!</definedName>
    <definedName name="___SP8" localSheetId="11">'[1]FES'!#REF!</definedName>
    <definedName name="___SP8">'[1]FES'!#REF!</definedName>
    <definedName name="___SP9" localSheetId="11">'[1]FES'!#REF!</definedName>
    <definedName name="___SP9">'[1]FES'!#REF!</definedName>
    <definedName name="__SP1" localSheetId="9">'[1]FES'!#REF!</definedName>
    <definedName name="__SP10" localSheetId="9">'[1]FES'!#REF!</definedName>
    <definedName name="__SP11" localSheetId="9">'[1]FES'!#REF!</definedName>
    <definedName name="__SP12" localSheetId="9">'[1]FES'!#REF!</definedName>
    <definedName name="__SP13" localSheetId="9">'[1]FES'!#REF!</definedName>
    <definedName name="__SP14" localSheetId="9">'[1]FES'!#REF!</definedName>
    <definedName name="__SP15" localSheetId="9">'[1]FES'!#REF!</definedName>
    <definedName name="__SP16" localSheetId="9">'[1]FES'!#REF!</definedName>
    <definedName name="__SP17" localSheetId="9">'[1]FES'!#REF!</definedName>
    <definedName name="__SP18" localSheetId="9">'[1]FES'!#REF!</definedName>
    <definedName name="__SP19" localSheetId="9">'[1]FES'!#REF!</definedName>
    <definedName name="__SP2" localSheetId="9">'[1]FES'!#REF!</definedName>
    <definedName name="__SP20" localSheetId="9">'[1]FES'!#REF!</definedName>
    <definedName name="__SP3" localSheetId="9">'[1]FES'!#REF!</definedName>
    <definedName name="__SP4" localSheetId="9">'[1]FES'!#REF!</definedName>
    <definedName name="__SP5" localSheetId="9">'[1]FES'!#REF!</definedName>
    <definedName name="__SP7" localSheetId="9">'[1]FES'!#REF!</definedName>
    <definedName name="__SP8" localSheetId="9">'[1]FES'!#REF!</definedName>
    <definedName name="__SP9" localSheetId="9">'[1]FES'!#REF!</definedName>
    <definedName name="_SP1" localSheetId="8">'[1]FES'!#REF!</definedName>
    <definedName name="_SP10" localSheetId="8">'[1]FES'!#REF!</definedName>
    <definedName name="_SP11" localSheetId="8">'[1]FES'!#REF!</definedName>
    <definedName name="_SP12" localSheetId="8">'[1]FES'!#REF!</definedName>
    <definedName name="_SP13" localSheetId="8">'[1]FES'!#REF!</definedName>
    <definedName name="_SP14" localSheetId="8">'[1]FES'!#REF!</definedName>
    <definedName name="_SP15" localSheetId="8">'[1]FES'!#REF!</definedName>
    <definedName name="_SP16" localSheetId="8">'[1]FES'!#REF!</definedName>
    <definedName name="_SP17" localSheetId="8">'[1]FES'!#REF!</definedName>
    <definedName name="_SP18" localSheetId="8">'[1]FES'!#REF!</definedName>
    <definedName name="_SP19" localSheetId="8">'[1]FES'!#REF!</definedName>
    <definedName name="_SP2" localSheetId="8">'[1]FES'!#REF!</definedName>
    <definedName name="_SP20" localSheetId="8">'[1]FES'!#REF!</definedName>
    <definedName name="_SP3" localSheetId="8">'[1]FES'!#REF!</definedName>
    <definedName name="_SP4" localSheetId="8">'[1]FES'!#REF!</definedName>
    <definedName name="_SP5" localSheetId="8">'[1]FES'!#REF!</definedName>
    <definedName name="_SP7" localSheetId="8">'[1]FES'!#REF!</definedName>
    <definedName name="_SP8" localSheetId="8">'[1]FES'!#REF!</definedName>
    <definedName name="_SP9" localSheetId="8">'[1]FES'!#REF!</definedName>
    <definedName name="CompOt" localSheetId="8">'2.1'!CompOt</definedName>
    <definedName name="CompOt" localSheetId="9">'2.2'!CompOt</definedName>
    <definedName name="CompOt" localSheetId="0">'Лист1'!CompOt</definedName>
    <definedName name="CompOt" localSheetId="11">'Резерв'!CompOt</definedName>
    <definedName name="CompOt">[0]!CompOt</definedName>
    <definedName name="CompRas" localSheetId="8">'2.1'!CompRas</definedName>
    <definedName name="CompRas" localSheetId="9">'2.2'!CompRas</definedName>
    <definedName name="CompRas" localSheetId="0">'Лист1'!CompRas</definedName>
    <definedName name="CompRas" localSheetId="11">'Резерв'!CompRas</definedName>
    <definedName name="CompRas">[0]!CompRas</definedName>
    <definedName name="ew" localSheetId="8">'2.1'!ew</definedName>
    <definedName name="ew" localSheetId="9">'2.2'!ew</definedName>
    <definedName name="ew" localSheetId="0">'Лист1'!ew</definedName>
    <definedName name="ew" localSheetId="11">'Резерв'!ew</definedName>
    <definedName name="ew">[0]!ew</definedName>
    <definedName name="fg" localSheetId="8">'2.1'!fg</definedName>
    <definedName name="fg" localSheetId="9">'2.2'!fg</definedName>
    <definedName name="fg" localSheetId="0">'Лист1'!fg</definedName>
    <definedName name="fg" localSheetId="11">'Резерв'!fg</definedName>
    <definedName name="fg">[0]!fg</definedName>
    <definedName name="k" localSheetId="8">'2.1'!k</definedName>
    <definedName name="k" localSheetId="9">'2.2'!k</definedName>
    <definedName name="k" localSheetId="0">'Лист1'!k</definedName>
    <definedName name="k" localSheetId="11">'Резерв'!k</definedName>
    <definedName name="k">[0]!k</definedName>
    <definedName name="P1_ESO_PROT" localSheetId="11" hidden="1">#REF!,#REF!,#REF!,#REF!,#REF!,#REF!,#REF!,#REF!</definedName>
    <definedName name="P1_ESO_PROT" hidden="1">#REF!,#REF!,#REF!,#REF!,#REF!,#REF!,#REF!,#REF!</definedName>
    <definedName name="P1_SBT_PROT" localSheetId="11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11" hidden="1">#REF!,#REF!,#REF!,#REF!,#REF!,#REF!</definedName>
    <definedName name="P1_SCOPE_FLOAD" hidden="1">#REF!,#REF!,#REF!,#REF!,#REF!,#REF!</definedName>
    <definedName name="P1_SCOPE_FRML" localSheetId="11" hidden="1">#REF!,#REF!,#REF!,#REF!,#REF!,#REF!</definedName>
    <definedName name="P1_SCOPE_FRML" hidden="1">#REF!,#REF!,#REF!,#REF!,#REF!,#REF!</definedName>
    <definedName name="P1_SCOPE_PER_PRT" hidden="1">'[2]перекрестка'!$H$15:$H$19,'[2]перекрестка'!$H$21:$H$25,'[2]перекрестка'!$J$14:$J$25,'[2]перекрестка'!$K$15:$K$19,'[2]перекрестка'!$K$21:$K$25</definedName>
    <definedName name="P1_SCOPE_SV_LD" localSheetId="11" hidden="1">#REF!,#REF!,#REF!,#REF!,#REF!,#REF!,#REF!</definedName>
    <definedName name="P1_SCOPE_SV_LD" hidden="1">#REF!,#REF!,#REF!,#REF!,#REF!,#REF!,#REF!</definedName>
    <definedName name="P1_SCOPE_SV_LD1" hidden="1">'[2]свод'!$E$70:$M$79,'[2]свод'!$E$81:$M$81,'[2]свод'!$E$83:$M$88,'[2]свод'!$E$90:$M$90,'[2]свод'!$E$92:$M$96,'[2]свод'!$E$98:$M$98,'[2]свод'!$E$101:$M$102</definedName>
    <definedName name="P1_SCOPE_SV_PRT" hidden="1">'[2]свод'!$E$18:$I$19,'[2]свод'!$E$23:$H$26,'[2]свод'!$E$28:$I$29,'[2]свод'!$E$32:$I$36,'[2]свод'!$E$38:$I$40,'[2]свод'!$E$42:$I$53,'[2]свод'!$E$55:$I$56</definedName>
    <definedName name="P1_SET_PROT" localSheetId="11" hidden="1">#REF!,#REF!,#REF!,#REF!,#REF!,#REF!,#REF!</definedName>
    <definedName name="P1_SET_PROT" hidden="1">#REF!,#REF!,#REF!,#REF!,#REF!,#REF!,#REF!</definedName>
    <definedName name="P1_SET_PRT" localSheetId="11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'[2]перекрестка'!$N$14:$N$25,'[2]перекрестка'!$N$27:$N$31,'[2]перекрестка'!$J$27:$K$31,'[2]перекрестка'!$F$27:$H$31,'[2]перекрестка'!$F$33:$H$37</definedName>
    <definedName name="P2_SCOPE_SV_PRT" hidden="1">'[2]свод'!$E$58:$I$63,'[2]свод'!$E$72:$I$79,'[2]свод'!$E$81:$I$81,'[2]свод'!$E$85:$H$88,'[2]свод'!$E$90:$I$90,'[2]свод'!$E$107:$I$112,'[2]свод'!$E$114:$I$117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'[2]перекрестка'!$J$33:$K$37,'[2]перекрестка'!$N$33:$N$37,'[2]перекрестка'!$F$39:$H$43,'[2]перекрестка'!$J$39:$K$43,'[2]перекрестка'!$N$39:$N$43</definedName>
    <definedName name="P3_SCOPE_SV_PRT" hidden="1">'[2]свод'!$E$121:$I$121,'[2]свод'!$E$124:$H$127,'[2]свод'!$D$135:$G$135,'[2]свод'!$I$135:$I$140,'[2]свод'!$H$137:$H$140,'[2]свод'!$D$138:$G$140,'[2]свод'!$E$15:$I$16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'[2]перекрестка'!$F$45:$H$49,'[2]перекрестка'!$J$45:$K$49,'[2]перекрестка'!$N$45:$N$49,'[2]перекрестка'!$F$53:$G$64,'[2]перекрестка'!$H$54:$H$58</definedName>
    <definedName name="P5_SCOPE_PER_PRT" hidden="1">'[2]перекрестка'!$H$60:$H$64,'[2]перекрестка'!$J$53:$J$64,'[2]перекрестка'!$K$54:$K$58,'[2]перекрестка'!$K$60:$K$64,'[2]перекрестка'!$N$53:$N$64</definedName>
    <definedName name="P6_SCOPE_PER_PRT" hidden="1">'[2]перекрестка'!$F$66:$H$70,'[2]перекрестка'!$J$66:$K$70,'[2]перекрестка'!$N$66:$N$70,'[2]перекрестка'!$F$72:$H$76,'[2]перекрестка'!$J$72:$K$76</definedName>
    <definedName name="P7_SCOPE_PER_PRT" hidden="1">'[2]перекрестка'!$N$72:$N$76,'[2]перекрестка'!$F$78:$H$82,'[2]перекрестка'!$J$78:$K$82,'[2]перекрестка'!$N$78:$N$82,'[2]перекрестка'!$F$84:$H$88</definedName>
    <definedName name="P8_SCOPE_PER_PRT" localSheetId="8" hidden="1">'[2]перекрестка'!$J$84:$K$88,'[2]перекрестка'!$N$84:$N$88,'[2]перекрестка'!$F$14:$G$25,P1_SCOPE_PER_PRT,P2_SCOPE_PER_PRT,P3_SCOPE_PER_PRT,P4_SCOPE_PER_PRT</definedName>
    <definedName name="P8_SCOPE_PER_PRT" localSheetId="9" hidden="1">'[2]перекрестка'!$J$84:$K$88,'[2]перекрестка'!$N$84:$N$88,'[2]перекрестка'!$F$14:$G$25,P1_SCOPE_PER_PRT,P2_SCOPE_PER_PRT,P3_SCOPE_PER_PRT,P4_SCOPE_PER_PRT</definedName>
    <definedName name="P8_SCOPE_PER_PRT" localSheetId="11" hidden="1">'[2]перекрестка'!$J$84:$K$88,'[2]перекрестка'!$N$84:$N$88,'[2]перекрестка'!$F$14:$G$25,P1_SCOPE_PER_PRT,P2_SCOPE_PER_PRT,P3_SCOPE_PER_PRT,P4_SCOPE_PER_PRT</definedName>
    <definedName name="P8_SCOPE_PER_PRT" hidden="1">'[2]перекрестка'!$J$84:$K$88,'[2]перекрестка'!$N$84:$N$88,'[2]перекрестка'!$F$14:$G$25,P1_SCOPE_PER_PRT,P2_SCOPE_PER_PRT,P3_SCOPE_PER_PRT,P4_SCOPE_PER_PRT</definedName>
    <definedName name="REGIONS">'[2]TEHSHEET'!$C$6:$C$93</definedName>
    <definedName name="S1_" localSheetId="8">#REF!</definedName>
    <definedName name="S1_" localSheetId="9">#REF!</definedName>
    <definedName name="S1_" localSheetId="11">#REF!</definedName>
    <definedName name="S1_">#REF!</definedName>
    <definedName name="S10_" localSheetId="8">#REF!</definedName>
    <definedName name="S10_" localSheetId="9">#REF!</definedName>
    <definedName name="S10_" localSheetId="11">#REF!</definedName>
    <definedName name="S10_">#REF!</definedName>
    <definedName name="S11_" localSheetId="8">#REF!</definedName>
    <definedName name="S11_" localSheetId="9">#REF!</definedName>
    <definedName name="S11_" localSheetId="11">#REF!</definedName>
    <definedName name="S11_">#REF!</definedName>
    <definedName name="S12_" localSheetId="8">#REF!</definedName>
    <definedName name="S12_" localSheetId="9">#REF!</definedName>
    <definedName name="S12_" localSheetId="11">#REF!</definedName>
    <definedName name="S12_">#REF!</definedName>
    <definedName name="S13_" localSheetId="8">#REF!</definedName>
    <definedName name="S13_" localSheetId="9">#REF!</definedName>
    <definedName name="S13_" localSheetId="11">#REF!</definedName>
    <definedName name="S13_">#REF!</definedName>
    <definedName name="S14_" localSheetId="8">#REF!</definedName>
    <definedName name="S14_" localSheetId="9">#REF!</definedName>
    <definedName name="S14_" localSheetId="11">#REF!</definedName>
    <definedName name="S14_">#REF!</definedName>
    <definedName name="S15_" localSheetId="8">#REF!</definedName>
    <definedName name="S15_" localSheetId="9">#REF!</definedName>
    <definedName name="S15_" localSheetId="11">#REF!</definedName>
    <definedName name="S15_">#REF!</definedName>
    <definedName name="S16_" localSheetId="8">#REF!</definedName>
    <definedName name="S16_" localSheetId="9">#REF!</definedName>
    <definedName name="S16_" localSheetId="11">#REF!</definedName>
    <definedName name="S16_">#REF!</definedName>
    <definedName name="S17_" localSheetId="8">#REF!</definedName>
    <definedName name="S17_" localSheetId="9">#REF!</definedName>
    <definedName name="S17_" localSheetId="11">#REF!</definedName>
    <definedName name="S17_">#REF!</definedName>
    <definedName name="S18_" localSheetId="8">#REF!</definedName>
    <definedName name="S18_" localSheetId="9">#REF!</definedName>
    <definedName name="S18_" localSheetId="11">#REF!</definedName>
    <definedName name="S18_">#REF!</definedName>
    <definedName name="S19_" localSheetId="8">#REF!</definedName>
    <definedName name="S19_" localSheetId="9">#REF!</definedName>
    <definedName name="S19_" localSheetId="11">#REF!</definedName>
    <definedName name="S19_">#REF!</definedName>
    <definedName name="S2_" localSheetId="8">#REF!</definedName>
    <definedName name="S2_" localSheetId="9">#REF!</definedName>
    <definedName name="S2_" localSheetId="11">#REF!</definedName>
    <definedName name="S2_">#REF!</definedName>
    <definedName name="S20_" localSheetId="8">#REF!</definedName>
    <definedName name="S20_" localSheetId="9">#REF!</definedName>
    <definedName name="S20_" localSheetId="11">#REF!</definedName>
    <definedName name="S20_">#REF!</definedName>
    <definedName name="S3_" localSheetId="8">#REF!</definedName>
    <definedName name="S3_" localSheetId="9">#REF!</definedName>
    <definedName name="S3_" localSheetId="11">#REF!</definedName>
    <definedName name="S3_">#REF!</definedName>
    <definedName name="S4_" localSheetId="8">#REF!</definedName>
    <definedName name="S4_" localSheetId="9">#REF!</definedName>
    <definedName name="S4_" localSheetId="11">#REF!</definedName>
    <definedName name="S4_">#REF!</definedName>
    <definedName name="S5_" localSheetId="8">#REF!</definedName>
    <definedName name="S5_" localSheetId="9">#REF!</definedName>
    <definedName name="S5_" localSheetId="11">#REF!</definedName>
    <definedName name="S5_">#REF!</definedName>
    <definedName name="S6_" localSheetId="8">#REF!</definedName>
    <definedName name="S6_" localSheetId="9">#REF!</definedName>
    <definedName name="S6_" localSheetId="11">#REF!</definedName>
    <definedName name="S6_">#REF!</definedName>
    <definedName name="S7_" localSheetId="8">#REF!</definedName>
    <definedName name="S7_" localSheetId="9">#REF!</definedName>
    <definedName name="S7_" localSheetId="11">#REF!</definedName>
    <definedName name="S7_">#REF!</definedName>
    <definedName name="S8_" localSheetId="8">#REF!</definedName>
    <definedName name="S8_" localSheetId="9">#REF!</definedName>
    <definedName name="S8_" localSheetId="11">#REF!</definedName>
    <definedName name="S8_">#REF!</definedName>
    <definedName name="S9_" localSheetId="8">#REF!</definedName>
    <definedName name="S9_" localSheetId="9">#REF!</definedName>
    <definedName name="S9_" localSheetId="11">#REF!</definedName>
    <definedName name="S9_">#REF!</definedName>
    <definedName name="SCENARIOS">'[2]TEHSHEET'!$K$6:$K$7</definedName>
    <definedName name="SCOPE_16_PRT" localSheetId="8">P1_SCOPE_16_PRT,P2_SCOPE_16_PRT</definedName>
    <definedName name="SCOPE_16_PRT" localSheetId="9">P1_SCOPE_16_PRT,P2_SCOPE_16_PRT</definedName>
    <definedName name="SCOPE_16_PRT" localSheetId="11">P1_SCOPE_16_PRT,P2_SCOPE_16_PRT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 localSheetId="8">'[2]17'!$J$39:$M$41,'[2]17'!$E$43:$H$51,'[2]17'!$J$43:$M$51,'[2]17'!$E$54:$H$56,'[2]17'!$E$58:$H$66,'[2]17'!$E$69:$M$81,'[2]17'!$E$9:$H$11,P1_SCOPE_17_PRT</definedName>
    <definedName name="SCOPE_17_PRT" localSheetId="9">'[2]17'!$J$39:$M$41,'[2]17'!$E$43:$H$51,'[2]17'!$J$43:$M$51,'[2]17'!$E$54:$H$56,'[2]17'!$E$58:$H$66,'[2]17'!$E$69:$M$81,'[2]17'!$E$9:$H$11,P1_SCOPE_17_PRT</definedName>
    <definedName name="SCOPE_17_PRT" localSheetId="11">'[2]17'!$J$39:$M$41,'[2]17'!$E$43:$H$51,'[2]17'!$J$43:$M$51,'[2]17'!$E$54:$H$56,'[2]17'!$E$58:$H$66,'[2]17'!$E$69:$M$81,'[2]17'!$E$9:$H$11,P1_SCOPE_17_PRT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 localSheetId="8">'[2]4'!$Z$27:$AC$31,'[2]4'!$F$14:$I$20,P1_SCOPE_4_PRT,P2_SCOPE_4_PRT</definedName>
    <definedName name="SCOPE_4_PRT" localSheetId="9">'[2]4'!$Z$27:$AC$31,'[2]4'!$F$14:$I$20,P1_SCOPE_4_PRT,P2_SCOPE_4_PRT</definedName>
    <definedName name="SCOPE_4_PRT" localSheetId="11">'[2]4'!$Z$27:$AC$31,'[2]4'!$F$14:$I$20,P1_SCOPE_4_PRT,P2_SCOPE_4_PRT</definedName>
    <definedName name="SCOPE_4_PRT">'[2]4'!$Z$27:$AC$31,'[2]4'!$F$14:$I$20,P1_SCOPE_4_PRT,P2_SCOPE_4_PRT</definedName>
    <definedName name="SCOPE_5_PRT" localSheetId="8">'[2]5'!$Z$27:$AC$31,'[2]5'!$F$14:$I$21,P1_SCOPE_5_PRT,P2_SCOPE_5_PRT</definedName>
    <definedName name="SCOPE_5_PRT" localSheetId="9">'[2]5'!$Z$27:$AC$31,'[2]5'!$F$14:$I$21,P1_SCOPE_5_PRT,P2_SCOPE_5_PRT</definedName>
    <definedName name="SCOPE_5_PRT" localSheetId="11">'[2]5'!$Z$27:$AC$31,'[2]5'!$F$14:$I$21,P1_SCOPE_5_PRT,P2_SCOPE_5_PRT</definedName>
    <definedName name="SCOPE_5_PRT">'[2]5'!$Z$27:$AC$31,'[2]5'!$F$14:$I$21,P1_SCOPE_5_PRT,P2_SCOPE_5_PRT</definedName>
    <definedName name="SCOPE_F1_PRT" localSheetId="8">'[2]Ф-1 (для АО-энерго)'!$D$86:$E$95,P1_SCOPE_F1_PRT,P2_SCOPE_F1_PRT,P3_SCOPE_F1_PRT,P4_SCOPE_F1_PRT</definedName>
    <definedName name="SCOPE_F1_PRT" localSheetId="9">'[2]Ф-1 (для АО-энерго)'!$D$86:$E$95,P1_SCOPE_F1_PRT,P2_SCOPE_F1_PRT,P3_SCOPE_F1_PRT,P4_SCOPE_F1_PRT</definedName>
    <definedName name="SCOPE_F1_PRT" localSheetId="11">'[2]Ф-1 (для АО-энерго)'!$D$86:$E$95,P1_SCOPE_F1_PRT,P2_SCOPE_F1_PRT,P3_SCOPE_F1_PRT,P4_SCOPE_F1_PRT</definedName>
    <definedName name="SCOPE_F1_PRT">'[2]Ф-1 (для АО-энерго)'!$D$86:$E$95,P1_SCOPE_F1_PRT,P2_SCOPE_F1_PRT,P3_SCOPE_F1_PRT,P4_SCOPE_F1_PRT</definedName>
    <definedName name="SCOPE_F2_PRT" localSheetId="8">'[2]Ф-2 (для АО-энерго)'!$C$5:$D$5,'[2]Ф-2 (для АО-энерго)'!$C$52:$C$57,'[2]Ф-2 (для АО-энерго)'!$D$57:$G$57,P1_SCOPE_F2_PRT,P2_SCOPE_F2_PRT</definedName>
    <definedName name="SCOPE_F2_PRT" localSheetId="9">'[2]Ф-2 (для АО-энерго)'!$C$5:$D$5,'[2]Ф-2 (для АО-энерго)'!$C$52:$C$57,'[2]Ф-2 (для АО-энерго)'!$D$57:$G$57,P1_SCOPE_F2_PRT,P2_SCOPE_F2_PRT</definedName>
    <definedName name="SCOPE_F2_PRT" localSheetId="11">'[2]Ф-2 (для АО-энерго)'!$C$5:$D$5,'[2]Ф-2 (для АО-энерго)'!$C$52:$C$57,'[2]Ф-2 (для АО-энерго)'!$D$57:$G$57,P1_SCOPE_F2_PRT,P2_SCOPE_F2_PRT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 localSheetId="8">P5_SCOPE_PER_PRT,P6_SCOPE_PER_PRT,P7_SCOPE_PER_PRT,'2.1'!P8_SCOPE_PER_PRT</definedName>
    <definedName name="SCOPE_PER_PRT" localSheetId="9">P5_SCOPE_PER_PRT,P6_SCOPE_PER_PRT,P7_SCOPE_PER_PRT,'2.2'!P8_SCOPE_PER_PRT</definedName>
    <definedName name="SCOPE_PER_PRT" localSheetId="11">P5_SCOPE_PER_PRT,P6_SCOPE_PER_PRT,P7_SCOPE_PER_PRT,'Резерв'!P8_SCOPE_PER_PRT</definedName>
    <definedName name="SCOPE_PER_PRT">P5_SCOPE_PER_PRT,P6_SCOPE_PER_PRT,P7_SCOPE_PER_PRT,P8_SCOPE_PER_PRT</definedName>
    <definedName name="SCOPE_SPR_PRT">'[2]Справочники'!$D$21:$J$22,'[2]Справочники'!$E$13:$I$14,'[2]Справочники'!$F$27:$H$28</definedName>
    <definedName name="SCOPE_SV_LD1" localSheetId="8">'[2]свод'!$E$104:$M$104,'[2]свод'!$E$106:$M$117,'[2]свод'!$E$120:$M$121,'[2]свод'!$E$123:$M$127,'[2]свод'!$E$10:$M$68,P1_SCOPE_SV_LD1</definedName>
    <definedName name="SCOPE_SV_LD1" localSheetId="9">'[2]свод'!$E$104:$M$104,'[2]свод'!$E$106:$M$117,'[2]свод'!$E$120:$M$121,'[2]свод'!$E$123:$M$127,'[2]свод'!$E$10:$M$68,P1_SCOPE_SV_LD1</definedName>
    <definedName name="SCOPE_SV_LD1" localSheetId="11">'[2]свод'!$E$104:$M$104,'[2]свод'!$E$106:$M$117,'[2]свод'!$E$120:$M$121,'[2]свод'!$E$123:$M$127,'[2]свод'!$E$10:$M$68,P1_SCOPE_SV_LD1</definedName>
    <definedName name="SCOPE_SV_LD1">'[2]свод'!$E$104:$M$104,'[2]свод'!$E$106:$M$117,'[2]свод'!$E$120:$M$121,'[2]свод'!$E$123:$M$127,'[2]свод'!$E$10:$M$68,P1_SCOPE_SV_LD1</definedName>
    <definedName name="SCOPE_SV_PRT" localSheetId="8">P1_SCOPE_SV_PRT,P2_SCOPE_SV_PRT,P3_SCOPE_SV_PRT</definedName>
    <definedName name="SCOPE_SV_PRT" localSheetId="9">P1_SCOPE_SV_PRT,P2_SCOPE_SV_PRT,P3_SCOPE_SV_PRT</definedName>
    <definedName name="SCOPE_SV_PRT" localSheetId="11">P1_SCOPE_SV_PRT,P2_SCOPE_SV_PRT,P3_SCOPE_SV_PRT</definedName>
    <definedName name="SCOPE_SV_PRT">P1_SCOPE_SV_PRT,P2_SCOPE_SV_PRT,P3_SCOPE_SV_PRT</definedName>
    <definedName name="Z_31E4AD08_B536_461B_968A_A35FD04F3581_.wvu.Cols" localSheetId="8" hidden="1">'2.1'!#REF!</definedName>
    <definedName name="Z_31E4AD08_B536_461B_968A_A35FD04F3581_.wvu.Cols" localSheetId="9" hidden="1">'2.2'!#REF!</definedName>
    <definedName name="Z_31E4AD08_B536_461B_968A_A35FD04F3581_.wvu.PrintArea" localSheetId="8" hidden="1">'2.1'!$A$1:$H$55</definedName>
    <definedName name="Z_31E4AD08_B536_461B_968A_A35FD04F3581_.wvu.PrintArea" localSheetId="9" hidden="1">'2.2'!$A$1:$G$48</definedName>
    <definedName name="Z_31E4AD08_B536_461B_968A_A35FD04F3581_.wvu.PrintTitles" localSheetId="8" hidden="1">'2.1'!$A:$C</definedName>
    <definedName name="Z_31E4AD08_B536_461B_968A_A35FD04F3581_.wvu.PrintTitles" localSheetId="9" hidden="1">'2.2'!$A:$B</definedName>
    <definedName name="Z_54D2BE98_848D_4F9C_B0F7_738E90419FBF_.wvu.PrintArea" localSheetId="8" hidden="1">'2.1'!$A$1:$H$55</definedName>
    <definedName name="Z_54D2BE98_848D_4F9C_B0F7_738E90419FBF_.wvu.PrintArea" localSheetId="9" hidden="1">'2.2'!$A$1:$G$48</definedName>
    <definedName name="Z_54D2BE98_848D_4F9C_B0F7_738E90419FBF_.wvu.PrintTitles" localSheetId="8" hidden="1">'2.1'!$A:$C</definedName>
    <definedName name="Z_54D2BE98_848D_4F9C_B0F7_738E90419FBF_.wvu.PrintTitles" localSheetId="9" hidden="1">'2.2'!$A:$B</definedName>
    <definedName name="в23ё" localSheetId="8">'2.1'!в23ё</definedName>
    <definedName name="в23ё" localSheetId="9">'2.2'!в23ё</definedName>
    <definedName name="в23ё" localSheetId="0">'Лист1'!в23ё</definedName>
    <definedName name="в23ё" localSheetId="11">'Резерв'!в23ё</definedName>
    <definedName name="в23ё">[0]!в23ё</definedName>
    <definedName name="вв" localSheetId="8">'2.1'!вв</definedName>
    <definedName name="вв" localSheetId="9">'2.2'!вв</definedName>
    <definedName name="вв" localSheetId="0">'Лист1'!вв</definedName>
    <definedName name="вв" localSheetId="11">'Резерв'!вв</definedName>
    <definedName name="вв">[0]!вв</definedName>
    <definedName name="второй" localSheetId="8">#REF!</definedName>
    <definedName name="второй" localSheetId="9">#REF!</definedName>
    <definedName name="второй" localSheetId="11">#REF!</definedName>
    <definedName name="второй">#REF!</definedName>
    <definedName name="_xlnm.Print_Titles" localSheetId="7">'1.30 за I пол-е 2014год '!$11:$11</definedName>
    <definedName name="_xlnm.Print_Titles" localSheetId="8">'2.1'!$A:$C</definedName>
    <definedName name="_xlnm.Print_Titles" localSheetId="9">'2.2'!$A:$B</definedName>
    <definedName name="_xlnm.Print_Titles" localSheetId="2">'3'!$A:$C</definedName>
    <definedName name="_xlnm.Print_Titles" localSheetId="3">'4'!$A:$C</definedName>
    <definedName name="_xlnm.Print_Titles" localSheetId="4">'5'!$B:$C</definedName>
    <definedName name="_xlnm.Print_Titles" localSheetId="11">'Резерв'!$11:$11</definedName>
    <definedName name="й" localSheetId="8">'2.1'!й</definedName>
    <definedName name="й" localSheetId="9">'2.2'!й</definedName>
    <definedName name="й" localSheetId="0">'Лист1'!й</definedName>
    <definedName name="й" localSheetId="11">'Резерв'!й</definedName>
    <definedName name="й">[0]!й</definedName>
    <definedName name="йй" localSheetId="8">'2.1'!йй</definedName>
    <definedName name="йй" localSheetId="9">'2.2'!йй</definedName>
    <definedName name="йй" localSheetId="0">'Лист1'!йй</definedName>
    <definedName name="йй" localSheetId="11">'Резерв'!йй</definedName>
    <definedName name="йй">[0]!йй</definedName>
    <definedName name="ке" localSheetId="8">'2.1'!ке</definedName>
    <definedName name="ке" localSheetId="9">'2.2'!ке</definedName>
    <definedName name="ке" localSheetId="0">'Лист1'!ке</definedName>
    <definedName name="ке" localSheetId="11">'Резерв'!ке</definedName>
    <definedName name="ке">[0]!ке</definedName>
    <definedName name="мым" localSheetId="8">'2.1'!мым</definedName>
    <definedName name="мым" localSheetId="9">'2.2'!мым</definedName>
    <definedName name="мым" localSheetId="0">'Лист1'!мым</definedName>
    <definedName name="мым" localSheetId="11">'Резерв'!мым</definedName>
    <definedName name="мым">[0]!мым</definedName>
    <definedName name="_xlnm.Print_Area" localSheetId="7">'1.30 за I пол-е 2014год '!$A$1:$G$265</definedName>
    <definedName name="_xlnm.Print_Area" localSheetId="8">'2.1'!$A$1:$J$51</definedName>
    <definedName name="_xlnm.Print_Area" localSheetId="9">'2.2'!$A$1:$H$60</definedName>
    <definedName name="_xlnm.Print_Area" localSheetId="0">'Лист1'!$A$1:$I$39</definedName>
    <definedName name="_xlnm.Print_Area" localSheetId="11">'Резерв'!$A$1:$G$128</definedName>
    <definedName name="первый" localSheetId="8">#REF!</definedName>
    <definedName name="первый" localSheetId="9">#REF!</definedName>
    <definedName name="первый" localSheetId="11">#REF!</definedName>
    <definedName name="первый">#REF!</definedName>
    <definedName name="с" localSheetId="8">'2.1'!с</definedName>
    <definedName name="с" localSheetId="9">'2.2'!с</definedName>
    <definedName name="с" localSheetId="0">'Лист1'!с</definedName>
    <definedName name="с" localSheetId="11">'Резерв'!с</definedName>
    <definedName name="с">[0]!с</definedName>
    <definedName name="сс" localSheetId="8">'2.1'!сс</definedName>
    <definedName name="сс" localSheetId="9">'2.2'!сс</definedName>
    <definedName name="сс" localSheetId="0">'Лист1'!сс</definedName>
    <definedName name="сс" localSheetId="11">'Резерв'!сс</definedName>
    <definedName name="сс">[0]!сс</definedName>
    <definedName name="сссс" localSheetId="8">'2.1'!сссс</definedName>
    <definedName name="сссс" localSheetId="9">'2.2'!сссс</definedName>
    <definedName name="сссс" localSheetId="0">'Лист1'!сссс</definedName>
    <definedName name="сссс" localSheetId="11">'Резерв'!сссс</definedName>
    <definedName name="сссс">[0]!сссс</definedName>
    <definedName name="ссы" localSheetId="8">'2.1'!ссы</definedName>
    <definedName name="ссы" localSheetId="9">'2.2'!ссы</definedName>
    <definedName name="ссы" localSheetId="0">'Лист1'!ссы</definedName>
    <definedName name="ссы" localSheetId="11">'Резерв'!ссы</definedName>
    <definedName name="ссы">[0]!ссы</definedName>
    <definedName name="третий" localSheetId="8">#REF!</definedName>
    <definedName name="третий" localSheetId="9">#REF!</definedName>
    <definedName name="третий" localSheetId="11">#REF!</definedName>
    <definedName name="третий">#REF!</definedName>
    <definedName name="у" localSheetId="8">'2.1'!у</definedName>
    <definedName name="у" localSheetId="9">'2.2'!у</definedName>
    <definedName name="у" localSheetId="0">'Лист1'!у</definedName>
    <definedName name="у" localSheetId="11">'Резерв'!у</definedName>
    <definedName name="у">[0]!у</definedName>
    <definedName name="ц" localSheetId="8">'2.1'!ц</definedName>
    <definedName name="ц" localSheetId="9">'2.2'!ц</definedName>
    <definedName name="ц" localSheetId="0">'Лист1'!ц</definedName>
    <definedName name="ц" localSheetId="11">'Резерв'!ц</definedName>
    <definedName name="ц">[0]!ц</definedName>
    <definedName name="цу" localSheetId="8">'2.1'!цу</definedName>
    <definedName name="цу" localSheetId="9">'2.2'!цу</definedName>
    <definedName name="цу" localSheetId="0">'Лист1'!цу</definedName>
    <definedName name="цу" localSheetId="11">'Резерв'!цу</definedName>
    <definedName name="цу">[0]!цу</definedName>
    <definedName name="четвертый" localSheetId="8">#REF!</definedName>
    <definedName name="четвертый" localSheetId="9">#REF!</definedName>
    <definedName name="четвертый" localSheetId="11">#REF!</definedName>
    <definedName name="четвертый">#REF!</definedName>
    <definedName name="ыв" localSheetId="8">'2.1'!ыв</definedName>
    <definedName name="ыв" localSheetId="9">'2.2'!ыв</definedName>
    <definedName name="ыв" localSheetId="0">'Лист1'!ыв</definedName>
    <definedName name="ыв" localSheetId="11">'Резерв'!ыв</definedName>
    <definedName name="ыв">[0]!ыв</definedName>
    <definedName name="ыыыы" localSheetId="8">'2.1'!ыыыы</definedName>
    <definedName name="ыыыы" localSheetId="9">'2.2'!ыыыы</definedName>
    <definedName name="ыыыы" localSheetId="0">'Лист1'!ыыыы</definedName>
    <definedName name="ыыыы" localSheetId="11">'Резерв'!ыыыы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<sst xmlns="http://schemas.openxmlformats.org/spreadsheetml/2006/main" count="1312" uniqueCount="538">
  <si>
    <t>Расчёт технологического расхода электрической энергии (потерь) в электрических сетях</t>
  </si>
  <si>
    <t>Таблица № П1.3.</t>
  </si>
  <si>
    <t>№</t>
  </si>
  <si>
    <t>Показатели</t>
  </si>
  <si>
    <t>ед. измерения</t>
  </si>
  <si>
    <t>200_ факт</t>
  </si>
  <si>
    <t>200_ ожидаемый факт</t>
  </si>
  <si>
    <t>ВН</t>
  </si>
  <si>
    <t>СН1</t>
  </si>
  <si>
    <t>СН2</t>
  </si>
  <si>
    <t>НН</t>
  </si>
  <si>
    <t>1</t>
  </si>
  <si>
    <t>3</t>
  </si>
  <si>
    <t>1.</t>
  </si>
  <si>
    <t>Условно-постоянные потери</t>
  </si>
  <si>
    <t>L1</t>
  </si>
  <si>
    <t>млн.кВтч</t>
  </si>
  <si>
    <t>1.1</t>
  </si>
  <si>
    <t xml:space="preserve">Потери электроэнергии холостого хода в силовом
трансформаторе   (автотрансформаторе) </t>
  </si>
  <si>
    <t>1.2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</si>
  <si>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</si>
  <si>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1.3</t>
  </si>
  <si>
    <t>Потери электроэнергии в синхронных компенсаторах</t>
  </si>
  <si>
    <t>1.4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</si>
  <si>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</si>
  <si>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</si>
  <si>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</si>
  <si>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1.6</t>
  </si>
  <si>
    <t>Потери электроэнергии на корону</t>
  </si>
  <si>
    <t>1.7</t>
  </si>
  <si>
    <t>Потери электроэнергии от токов утечки по изоляторам воздушных линий</t>
  </si>
  <si>
    <t>1.8</t>
  </si>
  <si>
    <t>Расход электроэнергии на плавку гололеда</t>
  </si>
  <si>
    <t>1.9</t>
  </si>
  <si>
    <t>Потери электроэнергии в изоляции силовых кабелей</t>
  </si>
  <si>
    <t>1.10</t>
  </si>
  <si>
    <t>Расход электроэнергии на собственные нужды (СН) подстанций</t>
  </si>
  <si>
    <t>2.</t>
  </si>
  <si>
    <t>Условно переменные потери</t>
  </si>
  <si>
    <t>L2</t>
  </si>
  <si>
    <t>2.1</t>
  </si>
  <si>
    <t>Нагрузочные потери электроэнергии</t>
  </si>
  <si>
    <t>3.</t>
  </si>
  <si>
    <t>Потери электроэнергии   обусловленные допустимой    погрешностью    системы учета    электроэнергии</t>
  </si>
  <si>
    <t>L3</t>
  </si>
  <si>
    <t>4.</t>
  </si>
  <si>
    <t>Итого:</t>
  </si>
  <si>
    <t>Таблица № П1.4.</t>
  </si>
  <si>
    <t>Баланс электрической энергии по сетям ВН, СН1, СН2, и НН</t>
  </si>
  <si>
    <t>млн. кВтч</t>
  </si>
  <si>
    <t>№ п.п.</t>
  </si>
  <si>
    <t>Ед. измер</t>
  </si>
  <si>
    <t>200___ факт</t>
  </si>
  <si>
    <t>20____ ожидаемый факт</t>
  </si>
  <si>
    <t>Всего</t>
  </si>
  <si>
    <t xml:space="preserve">Поступление эл.энергии в сеть , ВСЕГО </t>
  </si>
  <si>
    <t>1.1.</t>
  </si>
  <si>
    <t>из смежной сети, всего</t>
  </si>
  <si>
    <t xml:space="preserve">    в том числе из сети</t>
  </si>
  <si>
    <t>МСК</t>
  </si>
  <si>
    <t>1.2.</t>
  </si>
  <si>
    <t>от электростанций</t>
  </si>
  <si>
    <t>1.3.</t>
  </si>
  <si>
    <t>от других поставщиков</t>
  </si>
  <si>
    <t>1.4.</t>
  </si>
  <si>
    <t>Потери электроэнергии в сети всего</t>
  </si>
  <si>
    <t>то же в % (п.1.1/п.1.3)</t>
  </si>
  <si>
    <r>
      <t>*</t>
    </r>
    <r>
      <rPr>
        <sz val="11"/>
        <rFont val="Times New Roman"/>
        <family val="1"/>
      </rPr>
      <t xml:space="preserve"> Расход электроэнергии на произв и хознужды </t>
    </r>
  </si>
  <si>
    <t xml:space="preserve">Полезный отпуск из сети </t>
  </si>
  <si>
    <t>4.1.</t>
  </si>
  <si>
    <t>всего потребителям (согласно п.1.6)</t>
  </si>
  <si>
    <t>из них:</t>
  </si>
  <si>
    <t>потребителям, присоединенным к центру питания (подстанции)</t>
  </si>
  <si>
    <t>потребителям присоединенным к сетям МСК (последняя миля)</t>
  </si>
  <si>
    <t>потребителям, присоединенным к центру питания (генераторное напряжение)</t>
  </si>
  <si>
    <t>4.2.</t>
  </si>
  <si>
    <t>потребителям оптового рынка</t>
  </si>
  <si>
    <t>4.3.</t>
  </si>
  <si>
    <t>сальдо переток в смежные сетевые организации</t>
  </si>
  <si>
    <t>4.4.</t>
  </si>
  <si>
    <t>сальдо переток в сопредельные регионы</t>
  </si>
  <si>
    <t>5.</t>
  </si>
  <si>
    <t>проверка</t>
  </si>
  <si>
    <t>6.</t>
  </si>
  <si>
    <t>проверка (полезный отпуск сист 4 - полезный отпуск лист 6)</t>
  </si>
  <si>
    <t>*для промышленных предприятий в данной строке указывается их собственное потребление без учета потерь</t>
  </si>
  <si>
    <t>Таблица № П1.5.</t>
  </si>
  <si>
    <t>Электрическая мощность по диапазонам напряжения</t>
  </si>
  <si>
    <t>20____ факт</t>
  </si>
  <si>
    <t>20___ ожидаемый факт</t>
  </si>
  <si>
    <t xml:space="preserve">Поступление мощности в сеть , ВСЕГО </t>
  </si>
  <si>
    <t>МВТ</t>
  </si>
  <si>
    <t xml:space="preserve">от электростанций ПЭ </t>
  </si>
  <si>
    <t xml:space="preserve">от других поставщиков </t>
  </si>
  <si>
    <t xml:space="preserve">Потери в сети </t>
  </si>
  <si>
    <t>то же в %</t>
  </si>
  <si>
    <r>
      <t>*</t>
    </r>
    <r>
      <rPr>
        <sz val="10"/>
        <rFont val="Times New Roman"/>
        <family val="1"/>
      </rPr>
      <t xml:space="preserve"> Мощность на производ. и хоз. нужды</t>
    </r>
  </si>
  <si>
    <t>Полезный отпуск мощности потребителям</t>
  </si>
  <si>
    <t>заявленная (расчетная) мощность собств. потр. (согл. П. 1.6)</t>
  </si>
  <si>
    <t>потребителям присоединенным к сетям генераторного напряжения</t>
  </si>
  <si>
    <t>проверка (полезный отпуск сист 5 - полезный отпуск лист 6)</t>
  </si>
  <si>
    <t>Таблица № П1.6.</t>
  </si>
  <si>
    <t>Структура полезного отпуска электрической энергии (мощности) по группам потребителей ЭСО</t>
  </si>
  <si>
    <t>Группа потребителей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</si>
  <si>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</si>
  <si>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</si>
  <si>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использо-вания,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</si>
  <si>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</si>
  <si>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</si>
  <si>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</si>
  <si>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</si>
  <si>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20___ факт</t>
  </si>
  <si>
    <t>Население, всего</t>
  </si>
  <si>
    <t>Население</t>
  </si>
  <si>
    <t>Потребители приравненные к населению</t>
  </si>
  <si>
    <t>Жилищные организации потребляющие электроэнергию на технические целижилых домов</t>
  </si>
  <si>
    <t>Прочие потребители</t>
  </si>
  <si>
    <t>Базовые потребители</t>
  </si>
  <si>
    <t>Потребитель 1</t>
  </si>
  <si>
    <t>Потребитель 2</t>
  </si>
  <si>
    <t>Потребитель i</t>
  </si>
  <si>
    <t>2.2</t>
  </si>
  <si>
    <t xml:space="preserve">Одноставочники </t>
  </si>
  <si>
    <t>2.3</t>
  </si>
  <si>
    <t>Двуставочники</t>
  </si>
  <si>
    <t>2.4</t>
  </si>
  <si>
    <t>в том числе Бюджетные потребители</t>
  </si>
  <si>
    <t>Сетеавя 1</t>
  </si>
  <si>
    <t>Сетеавя 2</t>
  </si>
  <si>
    <t>Сетеавя i</t>
  </si>
  <si>
    <t>4</t>
  </si>
  <si>
    <t xml:space="preserve">Итого </t>
  </si>
  <si>
    <t xml:space="preserve">Справочно: 1. для добавления ячеек необходимо выделить строку перед "Потребитель i" и нажав правую кнопку мышки выполнить команду добавить ячейки. </t>
  </si>
  <si>
    <t xml:space="preserve">                   2. количество точек поставки проставляется только по юридическим лицам</t>
  </si>
  <si>
    <t xml:space="preserve">                   3. заполняется с учетом генераторного напряжения</t>
  </si>
  <si>
    <t>20____ ожидаемый</t>
  </si>
  <si>
    <t>Бюджетные потребители</t>
  </si>
  <si>
    <t>Приложение 2</t>
  </si>
  <si>
    <t xml:space="preserve">                                  </t>
  </si>
  <si>
    <t>к приказу Федеральной службы по тарифам</t>
  </si>
  <si>
    <t xml:space="preserve">                                             </t>
  </si>
  <si>
    <t>от 31 июля 2007 г. N 138-э/6</t>
  </si>
  <si>
    <t xml:space="preserve">                                                          </t>
  </si>
  <si>
    <t>Таблица N П1.30</t>
  </si>
  <si>
    <t>Отпуск (передача) электроэнергии территориальной сетевой организацией за 20____ год</t>
  </si>
  <si>
    <t>№ П/П</t>
  </si>
  <si>
    <t>Наименование показателя</t>
  </si>
  <si>
    <t>Отпуск ЭЭ, млн. кВт.ч</t>
  </si>
  <si>
    <t>Рсчетная мощность, МВт</t>
  </si>
  <si>
    <t>Заявленная мощность, МВт</t>
  </si>
  <si>
    <t>Присоединенная мощность,                                              МВА</t>
  </si>
  <si>
    <t>Товарная продукция,                                   тыс. руб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</si>
  <si>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</si>
  <si>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</si>
  <si>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</si>
  <si>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</si>
  <si>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</si>
  <si>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 xml:space="preserve">сетевой организации 1   </t>
  </si>
  <si>
    <t xml:space="preserve">сетевой организации 2 </t>
  </si>
  <si>
    <t xml:space="preserve">...       </t>
  </si>
  <si>
    <t>2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</si>
  <si>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</si>
  <si>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</si>
  <si>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</si>
  <si>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>3.1</t>
  </si>
  <si>
    <t xml:space="preserve">не сетевым организациям  </t>
  </si>
  <si>
    <t>3.2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</si>
  <si>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</si>
  <si>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</si>
  <si>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</si>
  <si>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</si>
  <si>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3.2.2 - п. 1.2.2) </t>
  </si>
  <si>
    <t>……</t>
  </si>
  <si>
    <t>Поступление электроэнергии  в ЕНС</t>
  </si>
  <si>
    <t>4.1</t>
  </si>
  <si>
    <t>4.2</t>
  </si>
  <si>
    <t>4.2.1</t>
  </si>
  <si>
    <t>4.2.2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</si>
  <si>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</si>
  <si>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</si>
  <si>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</si>
  <si>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</si>
  <si>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</si>
  <si>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</si>
  <si>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</si>
  <si>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</si>
  <si>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</si>
  <si>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</si>
  <si>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</si>
  <si>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</si>
  <si>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</si>
  <si>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</si>
  <si>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</si>
  <si>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</si>
  <si>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</si>
  <si>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</si>
  <si>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</si>
  <si>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</si>
  <si>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</si>
  <si>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</si>
  <si>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</si>
  <si>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</si>
  <si>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12.2</t>
  </si>
  <si>
    <t>12.2.1</t>
  </si>
  <si>
    <t>13</t>
  </si>
  <si>
    <t>14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</si>
  <si>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</si>
  <si>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</si>
  <si>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</si>
  <si>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</si>
  <si>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</si>
  <si>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</si>
  <si>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</si>
  <si>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</si>
  <si>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</si>
  <si>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</si>
  <si>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</si>
  <si>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</si>
  <si>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</si>
  <si>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</si>
  <si>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</si>
  <si>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20</t>
  </si>
  <si>
    <t>21</t>
  </si>
  <si>
    <t>21.2</t>
  </si>
  <si>
    <t>21.3</t>
  </si>
  <si>
    <t>21.2.1</t>
  </si>
  <si>
    <t>21.2.1.1</t>
  </si>
  <si>
    <t xml:space="preserve">также в сальдированном выражении (п. 21.2.1 - п. 19.2.1) 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</si>
  <si>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</si>
  <si>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</si>
  <si>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</si>
  <si>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</si>
  <si>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</si>
  <si>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</si>
  <si>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</si>
  <si>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</si>
  <si>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</si>
  <si>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26</t>
  </si>
  <si>
    <t>27</t>
  </si>
  <si>
    <t>27.1</t>
  </si>
  <si>
    <t>27.2</t>
  </si>
  <si>
    <t>27.2.1</t>
  </si>
  <si>
    <t>27.2.1.1</t>
  </si>
  <si>
    <t xml:space="preserve">также в сальдированном выражении (п. 27.2.1 - п. 25.2.1) 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</si>
  <si>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</si>
  <si>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</si>
  <si>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</si>
  <si>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</si>
  <si>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</si>
  <si>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</si>
  <si>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</si>
  <si>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30.2.1</t>
  </si>
  <si>
    <t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</t>
  </si>
  <si>
    <t>Таблица  П.2.1</t>
  </si>
  <si>
    <t>ЛЭП</t>
  </si>
  <si>
    <t xml:space="preserve">Напряжение, кВ </t>
  </si>
  <si>
    <t>Количество цепей на опоре</t>
  </si>
  <si>
    <t>Материал опор</t>
  </si>
  <si>
    <t xml:space="preserve">20____ (факт) </t>
  </si>
  <si>
    <t>20___ (план)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</si>
  <si>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</si>
  <si>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</si>
  <si>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</si>
  <si>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</si>
  <si>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</si>
  <si>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</si>
  <si>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ВЛЭП</t>
  </si>
  <si>
    <t>400-500</t>
  </si>
  <si>
    <t>металл</t>
  </si>
  <si>
    <t>ж/бетон</t>
  </si>
  <si>
    <t>330</t>
  </si>
  <si>
    <t>дерево</t>
  </si>
  <si>
    <t>110-150</t>
  </si>
  <si>
    <t>КЛЭП</t>
  </si>
  <si>
    <t>-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</si>
  <si>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</si>
  <si>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</si>
  <si>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</si>
  <si>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</si>
  <si>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</si>
  <si>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</si>
  <si>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>СН-1, всего</t>
  </si>
  <si>
    <t>СН-2, всего</t>
  </si>
  <si>
    <t xml:space="preserve">0,4 кВ </t>
  </si>
  <si>
    <t xml:space="preserve">до 1 кВ </t>
  </si>
  <si>
    <t>НН, всего</t>
  </si>
  <si>
    <t>Итого</t>
  </si>
  <si>
    <t xml:space="preserve">Объем подстанций 35 - 1150 кВ, трансформаторных подстанций (ТП), комплексных трансформаторных подстанций (КТП) и распределительных пунктов (РП) 0,4 - 20 кВ в условных единицах </t>
  </si>
  <si>
    <t>Таблица  П.2.2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</si>
  <si>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</si>
  <si>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</si>
  <si>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</si>
  <si>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Подстанция</t>
  </si>
  <si>
    <t>Силовой трансформатор или реактор (одно- или трехфазный), или вольтодобавочный трансформатор)</t>
  </si>
  <si>
    <t>1-20</t>
  </si>
  <si>
    <t>Воздушный выключатель (3 фазы)</t>
  </si>
  <si>
    <t>Масляный  выключатель (3 фазы)</t>
  </si>
  <si>
    <t xml:space="preserve">Отделитель с короткозамыкателем     </t>
  </si>
  <si>
    <t xml:space="preserve">Выключатель  нагрузки </t>
  </si>
  <si>
    <t xml:space="preserve">Синхронный  компенсатор мощн. 50 Мвар    </t>
  </si>
  <si>
    <t xml:space="preserve">То же, 50 Мвар  и более    </t>
  </si>
  <si>
    <t>Статические  конденсаторы  (100 конд.)</t>
  </si>
  <si>
    <t>Мачтовая  (столбовая) ТП</t>
  </si>
  <si>
    <t>Однотрансформаторная ТП, КТП</t>
  </si>
  <si>
    <t>Двухтрансформаторная ТП, КТП</t>
  </si>
  <si>
    <t xml:space="preserve">Однотрансформаторная подстанция 35/0,4 кВ   </t>
  </si>
  <si>
    <t>тел./факс</t>
  </si>
  <si>
    <t>Исполнитель</t>
  </si>
  <si>
    <t>обязатено к заполнению перетоки электроэнергии из высшего уровня напряжения в более низкие</t>
  </si>
  <si>
    <t>по форме п.1.6</t>
  </si>
  <si>
    <r>
      <t>на листе 6</t>
    </r>
    <r>
      <rPr>
        <sz val="12"/>
        <rFont val="Times New Roman"/>
        <family val="1"/>
      </rPr>
      <t xml:space="preserve"> указываются все потребители и ССК получающие электроэнергию и мощность (генераторное тоже) через сети организации, мощность указать по всем потребителям. Собственное потребление в данной таблице не указывается т.к. оно уже учтено в форме п.1.4 в пункте 3. </t>
    </r>
  </si>
  <si>
    <t>в т.ч от пропуска для собственных нужд</t>
  </si>
  <si>
    <t>в т.ч от пропуска стронним потребителям</t>
  </si>
  <si>
    <t>32.2.1.1</t>
  </si>
  <si>
    <t>32.2.1</t>
  </si>
  <si>
    <t>32.2</t>
  </si>
  <si>
    <t>32.1</t>
  </si>
  <si>
    <t>32</t>
  </si>
  <si>
    <t>31</t>
  </si>
  <si>
    <t xml:space="preserve">также в сальдированном выражении (п. 3.2.1 - п. 1.2.1) </t>
  </si>
  <si>
    <t xml:space="preserve">ООО "Кемеровский авторемзавод" </t>
  </si>
  <si>
    <t>"Алтайвагон" ОАО</t>
  </si>
  <si>
    <t>"Анжерский машиностроительный завод" ОАО</t>
  </si>
  <si>
    <t>Антоновское рудоуправление филиал ОАО "Кузнецкие Ферросплавы"</t>
  </si>
  <si>
    <t>ООО "Аэрокузбасс"</t>
  </si>
  <si>
    <t>"Беловское энергоуправление" ОАО</t>
  </si>
  <si>
    <t>"Водоканал" ЗАО г. Новокузнецк</t>
  </si>
  <si>
    <t>"Газпром энерго" ООО</t>
  </si>
  <si>
    <t>"Горнорежущий инструмент" ООО</t>
  </si>
  <si>
    <t>"Городская электросеть" ОАО  г. Междуреченск</t>
  </si>
  <si>
    <t>"Горэлектросеть" ООО г. Новокузнецк</t>
  </si>
  <si>
    <t>"Гурьевский металлургический завод" ОАО</t>
  </si>
  <si>
    <t>"ЕвразЭнергоТранс" ООО</t>
  </si>
  <si>
    <t>"Железобетон-Сервис" ООО</t>
  </si>
  <si>
    <t xml:space="preserve">"ЖКХ" Новокузнецкого района МУП </t>
  </si>
  <si>
    <t>"Завод "Универсал" ОАО г. Новокузнецк</t>
  </si>
  <si>
    <t>Западно-Сибирская дирекция по энергообеспечению – структурное подразделение Трансэнерго - филиала ОАО "РЖД"</t>
  </si>
  <si>
    <t xml:space="preserve">"Знамя" ОАО </t>
  </si>
  <si>
    <t>Кемеровское ЛПУ МГ ООО "Газпром трансгаз Томск"</t>
  </si>
  <si>
    <t>"Кора" ООО</t>
  </si>
  <si>
    <t>ОАО "КОКС"</t>
  </si>
  <si>
    <t>Красноярская дирекция по энергообеспечению – структурное подразделение Трансэнерго - филиала ОАО "РЖД"</t>
  </si>
  <si>
    <t xml:space="preserve">"Кузбасская энергосетевая компания" ООО </t>
  </si>
  <si>
    <t>"КузбассЭлектро" ОАО</t>
  </si>
  <si>
    <t xml:space="preserve">"Кузбассэнерго - региональные электрические сети" - филиал ОАО "МРСК Сибири" </t>
  </si>
  <si>
    <t xml:space="preserve">"Кузнецкэнерго" ООО </t>
  </si>
  <si>
    <t>"Машиностроительный завод им. И.С. Черных" ОАО</t>
  </si>
  <si>
    <t>"Мысковская электросетевая организация" ООО</t>
  </si>
  <si>
    <t>Новосибирское РНУ обособленного подразделения ОАО "Транссибирские МН"</t>
  </si>
  <si>
    <t>"ОК РУСАЛ Энергосеть" ООО</t>
  </si>
  <si>
    <t>"Прокопьевскэнерго" ОАО</t>
  </si>
  <si>
    <t xml:space="preserve">"Промэнерго" ООО </t>
  </si>
  <si>
    <t>"РУСАЛ НКАЗ" ОАО</t>
  </si>
  <si>
    <t xml:space="preserve">"Северо-Кузбасская энергетическая компания" ОАО </t>
  </si>
  <si>
    <t>ООО "УК "Серебряный бор"</t>
  </si>
  <si>
    <t>"Сибирские товары" ООО</t>
  </si>
  <si>
    <t xml:space="preserve">"Сибэлектросервис" ЗАО </t>
  </si>
  <si>
    <t>"СУЭК-Кузбасс" ОАО г. Ленинск-Кузнецкий</t>
  </si>
  <si>
    <t>"СШЭМК" ОАО</t>
  </si>
  <si>
    <t>"Электросеть"  ЗАО г. Междуреченск</t>
  </si>
  <si>
    <t>УК "ЖКХ" ООО Прокопьевский район</t>
  </si>
  <si>
    <t>"УК "Кузбассразрезуголь" ОАО</t>
  </si>
  <si>
    <t>"Химпром" ООО</t>
  </si>
  <si>
    <t>"Эксмебель" ООО</t>
  </si>
  <si>
    <t>"Электросетевая Компания Кузбасса" ООО</t>
  </si>
  <si>
    <t xml:space="preserve">"Электросеть" ООО </t>
  </si>
  <si>
    <t xml:space="preserve">"Энергия" ООО </t>
  </si>
  <si>
    <t xml:space="preserve">"Энергопромсервис" ООО </t>
  </si>
  <si>
    <t>"Юргинский ферросплавный завод" ОСП ОАО "Кузнецкие ферросплавы"</t>
  </si>
  <si>
    <t>ОАО «Оборонэнерго»</t>
  </si>
  <si>
    <t xml:space="preserve">Справочно: 1. для добавления ячеек необходимо выделить строку перед "Потребитель i" и нажав правую кнопку мышки выполнить команду добавить ячейки протянуть формулу в столбца 3, 8, 13 </t>
  </si>
  <si>
    <t xml:space="preserve">по форме п.1.4 </t>
  </si>
  <si>
    <t>по форме п.1.30</t>
  </si>
  <si>
    <t>4. если произошла ошибка в выборе организации (ее наименование), то кнопкой "Удалить последнюю организацию" удаляется организация, но только по порядку начиная с конца.</t>
  </si>
  <si>
    <r>
      <t>потери в п. 2</t>
    </r>
    <r>
      <rPr>
        <sz val="12"/>
        <color indexed="13"/>
        <rFont val="Times New Roman"/>
        <family val="1"/>
      </rPr>
      <t>"</t>
    </r>
    <r>
      <rPr>
        <sz val="12"/>
        <rFont val="Times New Roman"/>
        <family val="1"/>
      </rPr>
      <t xml:space="preserve"> необходимо разбить общие потери на потери от собственного потребления и при передачи для суббабонентов (ССК)</t>
    </r>
  </si>
  <si>
    <t xml:space="preserve">1. необходимо опрелелиться с количеством сетевых организаций после чего необходимо нажать кнопку в правом верхнем углу "добавить количество организаций". В появившемся поле указать количество сетевых организаций (например поствив цифру 4, добавятся 4 строки) из которых поступает электрическая энергия и которые передается электроэнергия. Произойдет автоматическое добавление строк как в раздел поступления, так и в раздел отпуск. </t>
  </si>
  <si>
    <t xml:space="preserve">2. теперь необходимо в добавленные строки указать сетевые организации, для этого в списке организаций расположенном справа, выбав одну организацию нажимаем кнопку "добавить организацию" и так добавляем все организации. Организация добавится автоматически в раздел поступление электроэнергии и в раздел отпуск, сразу во все уровни напряжения. </t>
  </si>
  <si>
    <t>3. если ошиблись в количестве организаций то необходимо воспользоваться кнопкой "Вернуться к начальному шаблону". В этом случае шаблон удалит све данные и все организации и все начинается сначало, но так как он только на начальном заполнении то это не ктритично.</t>
  </si>
  <si>
    <t>%</t>
  </si>
  <si>
    <t>Собственное потребление необходимо указать как переток в сетевую организацию, т.е в количестве сетевых организаций необходимо учитывать саму организацию заполняющую данную таблицу. У Вас будет приход по ней "0" а "Отпуск (передача) электроэнергии сетевыми предприятиями - всего     в т.ч.  сетевым организациям" это собственное потребление, равное п.3 в формах 4 и 5.</t>
  </si>
  <si>
    <t>1.  Технические требования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</si>
  <si>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</rPr>
      <t>(!)</t>
    </r>
  </si>
  <si>
    <t xml:space="preserve"> • для корректной работы шаблона требуется выбрать низкий уровень безопасности</t>
  </si>
  <si>
    <t>(В меню MS Excel 2003: Сервис | Макрос | Безопасность | выбрать нижний пункт «Низкая безопасность» | OK)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</si>
  <si>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</si>
  <si>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2.  Условные обозначения</t>
  </si>
  <si>
    <t>Типы ячеек:</t>
  </si>
  <si>
    <t>●</t>
  </si>
  <si>
    <t xml:space="preserve"> - предназначенные для заполнения;</t>
  </si>
  <si>
    <t xml:space="preserve"> - с формулами и константами или заполняемые автоматически (например, при выборе организации);</t>
  </si>
  <si>
    <t xml:space="preserve"> • на рабочем месте должен быть установлен MS Office  2003, 2007, 2010 с полной версией MS Excel</t>
  </si>
  <si>
    <t>ОАО"Мобиком-Новосибирск"</t>
  </si>
  <si>
    <t>ОАО"Вымпел-Ком"</t>
  </si>
  <si>
    <t>ОАО"МТС"</t>
  </si>
  <si>
    <t>ООО"Кем.мобильная связь"</t>
  </si>
  <si>
    <t>ОАО "ЕнисейТелеКом" (бывш. ОАО"Стэк-Джи-Эс-Эм")</t>
  </si>
  <si>
    <t>ООО"Скай-Линк" (бывш.ОАО"Кузбасская сотовая связь")</t>
  </si>
  <si>
    <t>ЗАО "Престиж-Интернет" ("Энфорта")</t>
  </si>
  <si>
    <t>МП "ЭГЭТ"</t>
  </si>
  <si>
    <t>Д/сад "Улыбка"</t>
  </si>
  <si>
    <t>1.2.1</t>
  </si>
  <si>
    <t>1.2.2</t>
  </si>
  <si>
    <t>1.2.3</t>
  </si>
  <si>
    <t>1.2.4</t>
  </si>
  <si>
    <t>1.2.6</t>
  </si>
  <si>
    <t>3.2.6.1</t>
  </si>
  <si>
    <t>также в сальдированном выражении (п. 3.2.6 - п. 1.2.6)</t>
  </si>
  <si>
    <t>3.2.6</t>
  </si>
  <si>
    <t>3.2.5.1</t>
  </si>
  <si>
    <t>также в сальдированном выражении (п. 3.2.5 - п. 1.2.5)</t>
  </si>
  <si>
    <t>3.2.5</t>
  </si>
  <si>
    <t>3.2.4.1</t>
  </si>
  <si>
    <t>также в сальдированном выражении (п. 3.2.4 - п. 1.2.4)</t>
  </si>
  <si>
    <t>3.2.4</t>
  </si>
  <si>
    <t>3.2.3.1</t>
  </si>
  <si>
    <t>3.2.3</t>
  </si>
  <si>
    <t>3.2.2.1</t>
  </si>
  <si>
    <t>3.2.2</t>
  </si>
  <si>
    <t>также в сальдированном выражении (п. 3.2.1 - п. 1.2.1)</t>
  </si>
  <si>
    <t>12.2.6</t>
  </si>
  <si>
    <t>12.2.5</t>
  </si>
  <si>
    <t>12.2.4</t>
  </si>
  <si>
    <t>12.2.3</t>
  </si>
  <si>
    <t>12.2.2</t>
  </si>
  <si>
    <t>также в сальдированном выражении (п. 14.2.6 - п. 12.2.6)</t>
  </si>
  <si>
    <t>14.2.5.1</t>
  </si>
  <si>
    <t>также в сальдированном выражении (п. 14.2.5 - п. 12.2.5)</t>
  </si>
  <si>
    <t>14.2.5</t>
  </si>
  <si>
    <t>14.2.4.1</t>
  </si>
  <si>
    <t>также в сальдированном выражении (п. 14.2.4 - п. 12.2.4)</t>
  </si>
  <si>
    <t>14.2.4</t>
  </si>
  <si>
    <t>14.2.3.1</t>
  </si>
  <si>
    <t>также в сальдированном выражении (п. 14.2.3 - п. 12.2.3)</t>
  </si>
  <si>
    <t>14.2.3</t>
  </si>
  <si>
    <t>14.2.2.1</t>
  </si>
  <si>
    <t>также в сальдированном выражении (п. 14.2.2 - п. 12.2.2)</t>
  </si>
  <si>
    <t>14.2.2</t>
  </si>
  <si>
    <t>также в сальдированном выражении (п. 14.2.1 - п. 12.2.1)</t>
  </si>
  <si>
    <t>19.2.6</t>
  </si>
  <si>
    <t>19.2.5</t>
  </si>
  <si>
    <t>19.2.4</t>
  </si>
  <si>
    <t>19.2.3</t>
  </si>
  <si>
    <t>19.2.2</t>
  </si>
  <si>
    <t>21.2.6.1</t>
  </si>
  <si>
    <t>также в сальдированном выражении (п. 21.2.6 - п. 19.2.6)</t>
  </si>
  <si>
    <t>21.2.6</t>
  </si>
  <si>
    <t>21.2.5.1</t>
  </si>
  <si>
    <t>также в сальдированном выражении (п. 21.2.5 - п. 19.2.5)</t>
  </si>
  <si>
    <t>21.2.5</t>
  </si>
  <si>
    <t>21.2.4.1</t>
  </si>
  <si>
    <t>также в сальдированном выражении (п. 21.2.4 - п. 19.2.4)</t>
  </si>
  <si>
    <t>21.2.4</t>
  </si>
  <si>
    <t>также в сальдированном выражении (п. 21.2.3 - п. 19.2.3)</t>
  </si>
  <si>
    <t>21.2.2.1</t>
  </si>
  <si>
    <t>также в сальдированном выражении (п. 21.2.2 - п. 19.2.2)</t>
  </si>
  <si>
    <t>21.2.2</t>
  </si>
  <si>
    <t>также в сальдированном выражении (п. 21.2.1 - п. 19.2.1)</t>
  </si>
  <si>
    <t>25.2.6</t>
  </si>
  <si>
    <t>25.2.5</t>
  </si>
  <si>
    <t>25.2.4</t>
  </si>
  <si>
    <t>25.2.3</t>
  </si>
  <si>
    <t>25.2.2</t>
  </si>
  <si>
    <t>27.2.6.1</t>
  </si>
  <si>
    <t>также в сальдированном выражении (п. 27.2.6 - п. 25.2.6)</t>
  </si>
  <si>
    <t>27.2.6</t>
  </si>
  <si>
    <t>27.2.5.1</t>
  </si>
  <si>
    <t>также в сальдированном выражении (п. 27.2.5 - п. 25.2.5)</t>
  </si>
  <si>
    <t>27.2.5</t>
  </si>
  <si>
    <t>27.2.4.1</t>
  </si>
  <si>
    <t>также в сальдированном выражении (п. 27.2.4 - п. 25.2.4)</t>
  </si>
  <si>
    <t>27.2.4</t>
  </si>
  <si>
    <t>27.2.3.1</t>
  </si>
  <si>
    <t>также в сальдированном выражении (п. 27.2.3 - п. 25.2.3)</t>
  </si>
  <si>
    <t>27.2.3</t>
  </si>
  <si>
    <t>27.2.2.1</t>
  </si>
  <si>
    <t>также в сальдированном выражении (п. 27.2.2 - п. 25.2.2)</t>
  </si>
  <si>
    <t>27.2.2</t>
  </si>
  <si>
    <t>также в сальдированном выражении (п. 27.2.1 - п. 25.2.1)</t>
  </si>
  <si>
    <t>30.2.6</t>
  </si>
  <si>
    <t>30.2.5</t>
  </si>
  <si>
    <t>30.2.4</t>
  </si>
  <si>
    <t>30.2.3</t>
  </si>
  <si>
    <t>30.2.2</t>
  </si>
  <si>
    <t>32.2.6.1</t>
  </si>
  <si>
    <t>также в сальдированном выражении (п. 32.2.6 - п. 30.2.6)</t>
  </si>
  <si>
    <t>32.2.6</t>
  </si>
  <si>
    <t>32.2.5.1</t>
  </si>
  <si>
    <t>также в сальдированном выражении (п. 32.2.5 - п. 30.2.5)</t>
  </si>
  <si>
    <t>32.2.5</t>
  </si>
  <si>
    <t>32.2.4.1</t>
  </si>
  <si>
    <t>также в сальдированном выражении (п. 32.2.4 - п. 30.2.4)</t>
  </si>
  <si>
    <t>32.2.4</t>
  </si>
  <si>
    <t>32.2.3.1</t>
  </si>
  <si>
    <t>также в сальдированном выражении (п. 32.2.3 - п. 30.2.3)</t>
  </si>
  <si>
    <t>32.2.3</t>
  </si>
  <si>
    <t>32.2.2.1</t>
  </si>
  <si>
    <t>также в сальдированном выражении (п. 32.2.2 - п. 30.2.2)</t>
  </si>
  <si>
    <t>32.2.2</t>
  </si>
  <si>
    <t>также в сальдированном выражении (п. 32.2.1 - п. 30.2.1)</t>
  </si>
  <si>
    <t>ЗАО"Водоканал" г.Новокузнецк</t>
  </si>
  <si>
    <t>Генеральный директор</t>
  </si>
  <si>
    <t>Тихонова Т.Е.</t>
  </si>
  <si>
    <t>8(3843) 900-887</t>
  </si>
  <si>
    <t>Мишуков С.А.</t>
  </si>
  <si>
    <t xml:space="preserve"> ИНН 4216002311 /  КПП 421650001</t>
  </si>
  <si>
    <t>Главный энергетик</t>
  </si>
  <si>
    <t xml:space="preserve">"НЭС" ОАО </t>
  </si>
  <si>
    <t>ЗАО"Транзит" пр. Строителей,98</t>
  </si>
  <si>
    <t>1.2.7</t>
  </si>
  <si>
    <t>1.2.8</t>
  </si>
  <si>
    <t>также в сальдированном выражении (п.3.2.3 - п.1.2.3)</t>
  </si>
  <si>
    <t>3.2.7</t>
  </si>
  <si>
    <t>3.2.7.1</t>
  </si>
  <si>
    <t>также в сальдированном выражении (п. 3.2.7 - п. 1.2.7)</t>
  </si>
  <si>
    <t>также в сальдированном выражении (п. 3.2.8 - п. 1.2.8)</t>
  </si>
  <si>
    <t>также в сальдированном выражении (п.14.2.3 - п.1.2.3)</t>
  </si>
  <si>
    <t>19.2.7</t>
  </si>
  <si>
    <t>12.2.3.1</t>
  </si>
  <si>
    <t>также в сальдированном выражении (п.12.2.3 - п.1.2.3)</t>
  </si>
  <si>
    <t>25.2.7</t>
  </si>
  <si>
    <t>27.2.7</t>
  </si>
  <si>
    <t>27.2.7.1</t>
  </si>
  <si>
    <t>также в сальдированном выражении (п.27.2.3 - п.25.2.3)</t>
  </si>
  <si>
    <t>30.2.7</t>
  </si>
  <si>
    <t>также в сальдированном выражении (п.32.2.3 - п.30.2.3)</t>
  </si>
  <si>
    <t>2014 план I кв.</t>
  </si>
  <si>
    <t>Магазин ИП "Никитин Ю.Г."</t>
  </si>
  <si>
    <t>РГ "Про-Медиа"</t>
  </si>
  <si>
    <t>МУП "Коммунальные услуги г.Новокузнецка"</t>
  </si>
  <si>
    <t>2014 факт I квартала</t>
  </si>
  <si>
    <t>12.2.7</t>
  </si>
  <si>
    <t>21.2.7</t>
  </si>
  <si>
    <t>21.2.7.1</t>
  </si>
  <si>
    <t>32.2.7</t>
  </si>
  <si>
    <t>32.2.7.1</t>
  </si>
  <si>
    <t>2014 факт  I квартала</t>
  </si>
  <si>
    <t>Отпуск (передача) электроэнергии территориальной сетевой организацией факт  I кв 2014 год</t>
  </si>
  <si>
    <t>8(3843) 463-547, 900-802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</si>
</sst>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  <numFmt numFmtId="167" formatCode="0.000000"/>
    <numFmt numFmtId="168" formatCode="0.0"/>
    <numFmt numFmtId="169" formatCode="#,##0.0"/>
    <numFmt numFmtId="170" formatCode="0.000%"/>
    <numFmt numFmtId="171" formatCode="#,##0.0000"/>
    <numFmt numFmtId="172" formatCode="&quot;$&quot;#,##0_);[Red]\(&quot;$&quot;#,##0\)"/>
    <numFmt numFmtId="173" formatCode="General_)"/>
    <numFmt numFmtId="174" formatCode=";;;"/>
    <numFmt numFmtId="175" formatCode="0.0000000"/>
    <numFmt numFmtId="176" formatCode="#,##0.00000"/>
    <numFmt numFmtId="177" formatCode="#,##0.000_р_.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12"/>
      <color indexed="13"/>
      <name val="Times New Roman"/>
      <family val="1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6"/>
      <color indexed="8"/>
      <name val="Tahoma"/>
      <family val="2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>
        <color indexed="22"/>
      </left>
      <right/>
      <top style="medium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44"/>
      </right>
      <top style="thin">
        <color indexed="44"/>
      </top>
      <bottom style="thin">
        <color indexed="44"/>
      </bottom>
    </border>
    <border>
      <left/>
      <right style="medium">
        <color indexed="44"/>
      </right>
      <top style="thin">
        <color indexed="44"/>
      </top>
      <bottom style="medium">
        <color indexed="44"/>
      </bottom>
    </border>
    <border>
      <left style="medium">
        <color indexed="44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2" fontId="20" fillId="0" borderId="0" applyFont="0" applyFill="0" applyBorder="0" applyAlignment="0" applyProtection="0"/>
    <xf numFmtId="49" fontId="6" fillId="0" borderId="0" applyBorder="0">
      <alignment vertical="top"/>
      <protection/>
    </xf>
    <xf numFmtId="0" fontId="21" fillId="0" borderId="0">
      <alignment/>
      <protection/>
    </xf>
    <xf numFmtId="0" fontId="21" fillId="0" borderId="0" applyNumberFormat="0">
      <alignment horizontal="left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173" fontId="9" fillId="0" borderId="1">
      <alignment/>
      <protection locked="0"/>
    </xf>
    <xf numFmtId="0" fontId="59" fillId="26" borderId="2" applyNumberFormat="0" applyAlignment="0" applyProtection="0"/>
    <xf numFmtId="0" fontId="60" fillId="27" borderId="3" applyNumberFormat="0" applyAlignment="0" applyProtection="0"/>
    <xf numFmtId="0" fontId="6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Border="0">
      <alignment horizontal="center" vertical="center" wrapText="1"/>
      <protection/>
    </xf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7" applyBorder="0">
      <alignment horizontal="center" vertical="center" wrapText="1"/>
      <protection/>
    </xf>
    <xf numFmtId="173" fontId="23" fillId="28" borderId="1">
      <alignment/>
      <protection/>
    </xf>
    <xf numFmtId="4" fontId="6" fillId="29" borderId="8" applyBorder="0">
      <alignment horizontal="right"/>
      <protection/>
    </xf>
    <xf numFmtId="0" fontId="65" fillId="0" borderId="9" applyNumberFormat="0" applyFill="0" applyAlignment="0" applyProtection="0"/>
    <xf numFmtId="0" fontId="66" fillId="30" borderId="10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1" borderId="0" applyFill="0">
      <alignment wrapText="1"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9" fillId="0" borderId="0">
      <alignment/>
      <protection/>
    </xf>
    <xf numFmtId="0" fontId="69" fillId="33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71" fillId="0" borderId="12" applyNumberFormat="0" applyFill="0" applyAlignment="0" applyProtection="0"/>
    <xf numFmtId="0" fontId="27" fillId="0" borderId="0">
      <alignment/>
      <protection/>
    </xf>
    <xf numFmtId="0" fontId="72" fillId="0" borderId="0" applyNumberFormat="0" applyFill="0" applyBorder="0" applyAlignment="0" applyProtection="0"/>
    <xf numFmtId="49" fontId="24" fillId="0" borderId="0">
      <alignment horizontal="center"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31" borderId="0" applyBorder="0">
      <alignment horizontal="right"/>
      <protection/>
    </xf>
    <xf numFmtId="4" fontId="9" fillId="31" borderId="0" applyFont="0" applyBorder="0">
      <alignment horizontal="right"/>
      <protection/>
    </xf>
    <xf numFmtId="4" fontId="9" fillId="31" borderId="0" applyFont="0" applyBorder="0">
      <alignment horizontal="right"/>
      <protection/>
    </xf>
    <xf numFmtId="4" fontId="6" fillId="35" borderId="13" applyBorder="0">
      <alignment horizontal="right"/>
      <protection/>
    </xf>
    <xf numFmtId="4" fontId="6" fillId="31" borderId="8" applyFont="0" applyBorder="0">
      <alignment horizontal="right"/>
      <protection/>
    </xf>
    <xf numFmtId="0" fontId="73" fillId="36" borderId="0" applyNumberFormat="0" applyBorder="0" applyAlignment="0" applyProtection="0"/>
  </cellStyleXfs>
  <cellXfs count="608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29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31" borderId="8" xfId="0" applyFont="1" applyFill="1" applyBorder="1" applyAlignment="1" applyProtection="1">
      <alignment vertical="justify"/>
      <protection/>
    </xf>
    <xf numFmtId="164" fontId="5" fillId="31" borderId="14" xfId="0" applyNumberFormat="1" applyFont="1" applyFill="1" applyBorder="1" applyAlignment="1" applyProtection="1">
      <alignment/>
      <protection/>
    </xf>
    <xf numFmtId="164" fontId="5" fillId="31" borderId="8" xfId="0" applyNumberFormat="1" applyFont="1" applyFill="1" applyBorder="1" applyAlignment="1" applyProtection="1">
      <alignment/>
      <protection/>
    </xf>
    <xf numFmtId="164" fontId="5" fillId="31" borderId="15" xfId="0" applyNumberFormat="1" applyFont="1" applyFill="1" applyBorder="1" applyAlignment="1" applyProtection="1">
      <alignment/>
      <protection/>
    </xf>
    <xf numFmtId="0" fontId="5" fillId="29" borderId="8" xfId="0" applyFont="1" applyFill="1" applyBorder="1" applyAlignment="1" applyProtection="1">
      <alignment vertical="justify"/>
      <protection locked="0"/>
    </xf>
    <xf numFmtId="164" fontId="5" fillId="29" borderId="14" xfId="0" applyNumberFormat="1" applyFont="1" applyFill="1" applyBorder="1" applyAlignment="1" applyProtection="1">
      <alignment/>
      <protection locked="0"/>
    </xf>
    <xf numFmtId="164" fontId="5" fillId="29" borderId="8" xfId="0" applyNumberFormat="1" applyFont="1" applyFill="1" applyBorder="1" applyAlignment="1" applyProtection="1">
      <alignment/>
      <protection locked="0"/>
    </xf>
    <xf numFmtId="164" fontId="5" fillId="29" borderId="15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6" fillId="29" borderId="8" xfId="56" applyNumberFormat="1" applyBorder="1" applyAlignment="1" applyProtection="1">
      <alignment horizontal="right" vertical="center"/>
      <protection locked="0"/>
    </xf>
    <xf numFmtId="164" fontId="5" fillId="31" borderId="16" xfId="0" applyNumberFormat="1" applyFont="1" applyFill="1" applyBorder="1" applyAlignment="1" applyProtection="1">
      <alignment/>
      <protection/>
    </xf>
    <xf numFmtId="164" fontId="5" fillId="31" borderId="17" xfId="0" applyNumberFormat="1" applyFont="1" applyFill="1" applyBorder="1" applyAlignment="1" applyProtection="1">
      <alignment/>
      <protection/>
    </xf>
    <xf numFmtId="164" fontId="5" fillId="31" borderId="18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justify"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29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/>
      <protection locked="0"/>
    </xf>
    <xf numFmtId="2" fontId="5" fillId="0" borderId="14" xfId="0" applyNumberFormat="1" applyFont="1" applyBorder="1" applyAlignment="1" applyProtection="1">
      <alignment horizontal="center"/>
      <protection/>
    </xf>
    <xf numFmtId="2" fontId="5" fillId="0" borderId="8" xfId="0" applyNumberFormat="1" applyFont="1" applyBorder="1" applyAlignment="1" applyProtection="1">
      <alignment horizontal="center"/>
      <protection/>
    </xf>
    <xf numFmtId="2" fontId="5" fillId="0" borderId="15" xfId="0" applyNumberFormat="1" applyFont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1" fontId="5" fillId="0" borderId="19" xfId="0" applyNumberFormat="1" applyFont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center"/>
      <protection/>
    </xf>
    <xf numFmtId="1" fontId="5" fillId="0" borderId="20" xfId="0" applyNumberFormat="1" applyFont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vertical="justify"/>
      <protection/>
    </xf>
    <xf numFmtId="0" fontId="5" fillId="0" borderId="23" xfId="0" applyFont="1" applyFill="1" applyBorder="1" applyAlignment="1" applyProtection="1">
      <alignment/>
      <protection/>
    </xf>
    <xf numFmtId="164" fontId="5" fillId="31" borderId="13" xfId="0" applyNumberFormat="1" applyFont="1" applyFill="1" applyBorder="1" applyAlignment="1" applyProtection="1">
      <alignment/>
      <protection/>
    </xf>
    <xf numFmtId="164" fontId="5" fillId="31" borderId="24" xfId="0" applyNumberFormat="1" applyFont="1" applyFill="1" applyBorder="1" applyAlignment="1" applyProtection="1">
      <alignment/>
      <protection/>
    </xf>
    <xf numFmtId="164" fontId="5" fillId="31" borderId="22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vertical="justify"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 horizontal="center"/>
      <protection/>
    </xf>
    <xf numFmtId="164" fontId="5" fillId="0" borderId="14" xfId="0" applyNumberFormat="1" applyFont="1" applyBorder="1" applyAlignment="1" applyProtection="1">
      <alignment/>
      <protection locked="0"/>
    </xf>
    <xf numFmtId="164" fontId="5" fillId="0" borderId="8" xfId="0" applyNumberFormat="1" applyFont="1" applyBorder="1" applyAlignment="1" applyProtection="1">
      <alignment/>
      <protection locked="0"/>
    </xf>
    <xf numFmtId="164" fontId="5" fillId="0" borderId="15" xfId="0" applyNumberFormat="1" applyFont="1" applyBorder="1" applyAlignment="1" applyProtection="1">
      <alignment/>
      <protection locked="0"/>
    </xf>
    <xf numFmtId="165" fontId="5" fillId="0" borderId="8" xfId="0" applyNumberFormat="1" applyFont="1" applyFill="1" applyBorder="1" applyAlignment="1" applyProtection="1">
      <alignment/>
      <protection/>
    </xf>
    <xf numFmtId="165" fontId="5" fillId="29" borderId="8" xfId="0" applyNumberFormat="1" applyFont="1" applyFill="1" applyBorder="1" applyAlignment="1" applyProtection="1">
      <alignment/>
      <protection locked="0"/>
    </xf>
    <xf numFmtId="165" fontId="5" fillId="29" borderId="15" xfId="0" applyNumberFormat="1" applyFont="1" applyFill="1" applyBorder="1" applyAlignment="1" applyProtection="1">
      <alignment/>
      <protection locked="0"/>
    </xf>
    <xf numFmtId="0" fontId="5" fillId="29" borderId="15" xfId="0" applyFont="1" applyFill="1" applyBorder="1" applyAlignment="1" applyProtection="1">
      <alignment vertical="justify"/>
      <protection locked="0"/>
    </xf>
    <xf numFmtId="164" fontId="5" fillId="31" borderId="14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vertical="justify"/>
      <protection/>
    </xf>
    <xf numFmtId="0" fontId="5" fillId="0" borderId="15" xfId="0" applyFont="1" applyBorder="1" applyAlignment="1" applyProtection="1">
      <alignment vertical="justify"/>
      <protection/>
    </xf>
    <xf numFmtId="0" fontId="5" fillId="0" borderId="20" xfId="0" applyFont="1" applyFill="1" applyBorder="1" applyAlignment="1" applyProtection="1">
      <alignment vertical="justify"/>
      <protection/>
    </xf>
    <xf numFmtId="0" fontId="5" fillId="0" borderId="27" xfId="0" applyFont="1" applyFill="1" applyBorder="1" applyAlignment="1" applyProtection="1">
      <alignment/>
      <protection/>
    </xf>
    <xf numFmtId="164" fontId="5" fillId="0" borderId="19" xfId="0" applyNumberFormat="1" applyFont="1" applyBorder="1" applyAlignment="1" applyProtection="1">
      <alignment/>
      <protection/>
    </xf>
    <xf numFmtId="164" fontId="5" fillId="0" borderId="21" xfId="0" applyNumberFormat="1" applyFont="1" applyBorder="1" applyAlignment="1" applyProtection="1">
      <alignment/>
      <protection/>
    </xf>
    <xf numFmtId="164" fontId="5" fillId="0" borderId="20" xfId="0" applyNumberFormat="1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vertical="justify"/>
      <protection/>
    </xf>
    <xf numFmtId="0" fontId="5" fillId="0" borderId="18" xfId="0" applyFont="1" applyFill="1" applyBorder="1" applyAlignment="1" applyProtection="1">
      <alignment horizontal="center"/>
      <protection/>
    </xf>
    <xf numFmtId="2" fontId="5" fillId="0" borderId="16" xfId="0" applyNumberFormat="1" applyFont="1" applyBorder="1" applyAlignment="1" applyProtection="1">
      <alignment/>
      <protection/>
    </xf>
    <xf numFmtId="164" fontId="5" fillId="0" borderId="17" xfId="0" applyNumberFormat="1" applyFont="1" applyBorder="1" applyAlignment="1" applyProtection="1">
      <alignment/>
      <protection/>
    </xf>
    <xf numFmtId="0" fontId="7" fillId="0" borderId="0" xfId="0" applyFont="1" applyFill="1" applyAlignment="1" applyProtection="1">
      <alignment vertical="justify"/>
      <protection/>
    </xf>
    <xf numFmtId="2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66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167" fontId="2" fillId="31" borderId="13" xfId="0" applyNumberFormat="1" applyFont="1" applyFill="1" applyBorder="1" applyAlignment="1" applyProtection="1">
      <alignment/>
      <protection/>
    </xf>
    <xf numFmtId="167" fontId="2" fillId="31" borderId="24" xfId="0" applyNumberFormat="1" applyFont="1" applyFill="1" applyBorder="1" applyAlignment="1" applyProtection="1">
      <alignment/>
      <protection/>
    </xf>
    <xf numFmtId="167" fontId="2" fillId="31" borderId="22" xfId="0" applyNumberFormat="1" applyFont="1" applyFill="1" applyBorder="1" applyAlignment="1" applyProtection="1">
      <alignment/>
      <protection/>
    </xf>
    <xf numFmtId="167" fontId="2" fillId="31" borderId="14" xfId="0" applyNumberFormat="1" applyFont="1" applyFill="1" applyBorder="1" applyAlignment="1" applyProtection="1">
      <alignment/>
      <protection/>
    </xf>
    <xf numFmtId="167" fontId="2" fillId="31" borderId="8" xfId="0" applyNumberFormat="1" applyFont="1" applyFill="1" applyBorder="1" applyAlignment="1" applyProtection="1">
      <alignment/>
      <protection/>
    </xf>
    <xf numFmtId="167" fontId="2" fillId="31" borderId="15" xfId="0" applyNumberFormat="1" applyFont="1" applyFill="1" applyBorder="1" applyAlignment="1" applyProtection="1">
      <alignment/>
      <protection/>
    </xf>
    <xf numFmtId="167" fontId="2" fillId="0" borderId="14" xfId="0" applyNumberFormat="1" applyFont="1" applyBorder="1" applyAlignment="1" applyProtection="1">
      <alignment/>
      <protection locked="0"/>
    </xf>
    <xf numFmtId="167" fontId="2" fillId="0" borderId="8" xfId="0" applyNumberFormat="1" applyFont="1" applyBorder="1" applyAlignment="1" applyProtection="1">
      <alignment/>
      <protection locked="0"/>
    </xf>
    <xf numFmtId="167" fontId="2" fillId="0" borderId="15" xfId="0" applyNumberFormat="1" applyFont="1" applyBorder="1" applyAlignment="1" applyProtection="1">
      <alignment/>
      <protection locked="0"/>
    </xf>
    <xf numFmtId="167" fontId="2" fillId="29" borderId="8" xfId="0" applyNumberFormat="1" applyFont="1" applyFill="1" applyBorder="1" applyAlignment="1" applyProtection="1">
      <alignment/>
      <protection locked="0"/>
    </xf>
    <xf numFmtId="167" fontId="2" fillId="29" borderId="15" xfId="0" applyNumberFormat="1" applyFont="1" applyFill="1" applyBorder="1" applyAlignment="1" applyProtection="1">
      <alignment/>
      <protection locked="0"/>
    </xf>
    <xf numFmtId="167" fontId="2" fillId="0" borderId="14" xfId="0" applyNumberFormat="1" applyFont="1" applyBorder="1" applyAlignment="1" applyProtection="1">
      <alignment/>
      <protection/>
    </xf>
    <xf numFmtId="167" fontId="2" fillId="0" borderId="8" xfId="0" applyNumberFormat="1" applyFont="1" applyFill="1" applyBorder="1" applyAlignment="1" applyProtection="1">
      <alignment/>
      <protection/>
    </xf>
    <xf numFmtId="164" fontId="2" fillId="31" borderId="14" xfId="0" applyNumberFormat="1" applyFont="1" applyFill="1" applyBorder="1" applyAlignment="1" applyProtection="1">
      <alignment/>
      <protection locked="0"/>
    </xf>
    <xf numFmtId="164" fontId="2" fillId="29" borderId="8" xfId="0" applyNumberFormat="1" applyFont="1" applyFill="1" applyBorder="1" applyAlignment="1" applyProtection="1">
      <alignment/>
      <protection locked="0"/>
    </xf>
    <xf numFmtId="164" fontId="2" fillId="29" borderId="15" xfId="0" applyNumberFormat="1" applyFont="1" applyFill="1" applyBorder="1" applyAlignment="1" applyProtection="1">
      <alignment/>
      <protection locked="0"/>
    </xf>
    <xf numFmtId="167" fontId="2" fillId="0" borderId="19" xfId="0" applyNumberFormat="1" applyFont="1" applyBorder="1" applyAlignment="1" applyProtection="1">
      <alignment/>
      <protection/>
    </xf>
    <xf numFmtId="167" fontId="2" fillId="0" borderId="21" xfId="0" applyNumberFormat="1" applyFont="1" applyBorder="1" applyAlignment="1" applyProtection="1">
      <alignment/>
      <protection/>
    </xf>
    <xf numFmtId="167" fontId="2" fillId="0" borderId="20" xfId="0" applyNumberFormat="1" applyFont="1" applyBorder="1" applyAlignment="1" applyProtection="1">
      <alignment/>
      <protection/>
    </xf>
    <xf numFmtId="167" fontId="2" fillId="0" borderId="8" xfId="0" applyNumberFormat="1" applyFont="1" applyBorder="1" applyAlignment="1" applyProtection="1">
      <alignment/>
      <protection/>
    </xf>
    <xf numFmtId="167" fontId="2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67" fontId="2" fillId="0" borderId="17" xfId="0" applyNumberFormat="1" applyFont="1" applyBorder="1" applyAlignment="1" applyProtection="1">
      <alignment/>
      <protection/>
    </xf>
    <xf numFmtId="167" fontId="2" fillId="0" borderId="18" xfId="0" applyNumberFormat="1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167" fontId="2" fillId="0" borderId="29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64" fontId="2" fillId="0" borderId="8" xfId="0" applyNumberFormat="1" applyFont="1" applyBorder="1" applyAlignment="1" applyProtection="1">
      <alignment horizontal="center"/>
      <protection/>
    </xf>
    <xf numFmtId="3" fontId="2" fillId="0" borderId="8" xfId="0" applyNumberFormat="1" applyFont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1" fontId="2" fillId="0" borderId="8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0" fontId="2" fillId="0" borderId="8" xfId="0" applyFont="1" applyFill="1" applyBorder="1" applyAlignment="1" applyProtection="1">
      <alignment horizontal="center" vertical="top"/>
      <protection/>
    </xf>
    <xf numFmtId="0" fontId="8" fillId="0" borderId="8" xfId="0" applyFont="1" applyFill="1" applyBorder="1" applyAlignment="1" applyProtection="1">
      <alignment/>
      <protection/>
    </xf>
    <xf numFmtId="164" fontId="2" fillId="31" borderId="8" xfId="0" applyNumberFormat="1" applyFont="1" applyFill="1" applyBorder="1" applyAlignment="1" applyProtection="1">
      <alignment/>
      <protection/>
    </xf>
    <xf numFmtId="165" fontId="2" fillId="31" borderId="8" xfId="0" applyNumberFormat="1" applyFont="1" applyFill="1" applyBorder="1" applyAlignment="1" applyProtection="1">
      <alignment horizontal="center"/>
      <protection/>
    </xf>
    <xf numFmtId="1" fontId="2" fillId="31" borderId="8" xfId="0" applyNumberFormat="1" applyFont="1" applyFill="1" applyBorder="1" applyAlignment="1" applyProtection="1">
      <alignment/>
      <protection/>
    </xf>
    <xf numFmtId="3" fontId="2" fillId="31" borderId="8" xfId="0" applyNumberFormat="1" applyFont="1" applyFill="1" applyBorder="1" applyAlignment="1" applyProtection="1">
      <alignment horizontal="center"/>
      <protection/>
    </xf>
    <xf numFmtId="0" fontId="2" fillId="29" borderId="8" xfId="0" applyFont="1" applyFill="1" applyBorder="1" applyAlignment="1" applyProtection="1">
      <alignment/>
      <protection locked="0"/>
    </xf>
    <xf numFmtId="168" fontId="2" fillId="29" borderId="8" xfId="0" applyNumberFormat="1" applyFont="1" applyFill="1" applyBorder="1" applyAlignment="1" applyProtection="1">
      <alignment/>
      <protection locked="0"/>
    </xf>
    <xf numFmtId="49" fontId="2" fillId="0" borderId="8" xfId="0" applyNumberFormat="1" applyFont="1" applyFill="1" applyBorder="1" applyAlignment="1" applyProtection="1">
      <alignment horizontal="center" vertical="top"/>
      <protection/>
    </xf>
    <xf numFmtId="0" fontId="2" fillId="0" borderId="8" xfId="0" applyFont="1" applyFill="1" applyBorder="1" applyAlignment="1" applyProtection="1">
      <alignment/>
      <protection/>
    </xf>
    <xf numFmtId="3" fontId="2" fillId="29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vertical="justify"/>
      <protection/>
    </xf>
    <xf numFmtId="0" fontId="2" fillId="0" borderId="8" xfId="0" applyFont="1" applyFill="1" applyBorder="1" applyAlignment="1" applyProtection="1">
      <alignment/>
      <protection locked="0"/>
    </xf>
    <xf numFmtId="164" fontId="2" fillId="31" borderId="8" xfId="0" applyNumberFormat="1" applyFont="1" applyFill="1" applyBorder="1" applyAlignment="1" applyProtection="1">
      <alignment/>
      <protection locked="0"/>
    </xf>
    <xf numFmtId="165" fontId="2" fillId="31" borderId="8" xfId="0" applyNumberFormat="1" applyFont="1" applyFill="1" applyBorder="1" applyAlignment="1" applyProtection="1">
      <alignment horizontal="center"/>
      <protection locked="0"/>
    </xf>
    <xf numFmtId="1" fontId="2" fillId="31" borderId="8" xfId="0" applyNumberFormat="1" applyFont="1" applyFill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 horizontal="right"/>
      <protection/>
    </xf>
    <xf numFmtId="1" fontId="2" fillId="31" borderId="8" xfId="0" applyNumberFormat="1" applyFont="1" applyFill="1" applyBorder="1" applyAlignment="1" applyProtection="1">
      <alignment horizontal="center"/>
      <protection/>
    </xf>
    <xf numFmtId="164" fontId="2" fillId="29" borderId="8" xfId="0" applyNumberFormat="1" applyFont="1" applyFill="1" applyBorder="1" applyAlignment="1" applyProtection="1">
      <alignment horizontal="center"/>
      <protection locked="0"/>
    </xf>
    <xf numFmtId="1" fontId="2" fillId="29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right" wrapText="1"/>
      <protection/>
    </xf>
    <xf numFmtId="0" fontId="8" fillId="0" borderId="23" xfId="0" applyFont="1" applyFill="1" applyBorder="1" applyAlignment="1" applyProtection="1">
      <alignment vertical="justify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 locked="0"/>
    </xf>
    <xf numFmtId="168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 locked="0"/>
    </xf>
    <xf numFmtId="168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168" fontId="2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0" fontId="4" fillId="0" borderId="0" xfId="64" applyFont="1" applyAlignment="1">
      <alignment horizontal="center"/>
      <protection/>
    </xf>
    <xf numFmtId="0" fontId="4" fillId="0" borderId="0" xfId="64" applyFont="1" applyAlignment="1">
      <alignment vertical="justify"/>
      <protection/>
    </xf>
    <xf numFmtId="164" fontId="4" fillId="0" borderId="0" xfId="64" applyNumberFormat="1" applyFont="1">
      <alignment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horizontal="right"/>
      <protection/>
    </xf>
    <xf numFmtId="0" fontId="7" fillId="0" borderId="0" xfId="64" applyFont="1" applyAlignment="1">
      <alignment horizontal="center"/>
      <protection/>
    </xf>
    <xf numFmtId="0" fontId="7" fillId="0" borderId="0" xfId="64" applyFont="1" applyAlignment="1">
      <alignment vertical="justify"/>
      <protection/>
    </xf>
    <xf numFmtId="164" fontId="7" fillId="0" borderId="0" xfId="64" applyNumberFormat="1" applyFont="1">
      <alignment/>
      <protection/>
    </xf>
    <xf numFmtId="0" fontId="7" fillId="0" borderId="0" xfId="64" applyFont="1">
      <alignment/>
      <protection/>
    </xf>
    <xf numFmtId="49" fontId="7" fillId="0" borderId="30" xfId="64" applyNumberFormat="1" applyFont="1" applyBorder="1" applyAlignment="1">
      <alignment horizontal="center" vertical="center"/>
      <protection/>
    </xf>
    <xf numFmtId="0" fontId="7" fillId="0" borderId="31" xfId="64" applyFont="1" applyBorder="1" applyAlignment="1">
      <alignment horizontal="center" vertical="justify"/>
      <protection/>
    </xf>
    <xf numFmtId="164" fontId="7" fillId="0" borderId="31" xfId="64" applyNumberFormat="1" applyFont="1" applyBorder="1" applyAlignment="1">
      <alignment horizontal="center" vertical="justify"/>
      <protection/>
    </xf>
    <xf numFmtId="0" fontId="7" fillId="0" borderId="32" xfId="64" applyFont="1" applyBorder="1" applyAlignment="1">
      <alignment horizontal="center" vertical="justify"/>
      <protection/>
    </xf>
    <xf numFmtId="49" fontId="7" fillId="31" borderId="33" xfId="64" applyNumberFormat="1" applyFont="1" applyFill="1" applyBorder="1" applyAlignment="1">
      <alignment horizontal="center"/>
      <protection/>
    </xf>
    <xf numFmtId="0" fontId="7" fillId="31" borderId="34" xfId="64" applyFont="1" applyFill="1" applyBorder="1" applyAlignment="1">
      <alignment vertical="justify"/>
      <protection/>
    </xf>
    <xf numFmtId="164" fontId="7" fillId="31" borderId="34" xfId="64" applyNumberFormat="1" applyFont="1" applyFill="1" applyBorder="1">
      <alignment/>
      <protection/>
    </xf>
    <xf numFmtId="0" fontId="7" fillId="29" borderId="34" xfId="64" applyFont="1" applyFill="1" applyBorder="1" applyProtection="1">
      <alignment/>
      <protection locked="0"/>
    </xf>
    <xf numFmtId="49" fontId="7" fillId="0" borderId="14" xfId="64" applyNumberFormat="1" applyFont="1" applyBorder="1" applyAlignment="1">
      <alignment horizontal="center"/>
      <protection/>
    </xf>
    <xf numFmtId="0" fontId="7" fillId="0" borderId="8" xfId="64" applyFont="1" applyBorder="1" applyAlignment="1">
      <alignment vertical="justify"/>
      <protection/>
    </xf>
    <xf numFmtId="164" fontId="7" fillId="0" borderId="8" xfId="64" applyNumberFormat="1" applyFont="1" applyBorder="1">
      <alignment/>
      <protection/>
    </xf>
    <xf numFmtId="0" fontId="7" fillId="29" borderId="8" xfId="64" applyFont="1" applyFill="1" applyBorder="1" applyProtection="1">
      <alignment/>
      <protection locked="0"/>
    </xf>
    <xf numFmtId="0" fontId="7" fillId="29" borderId="15" xfId="64" applyFont="1" applyFill="1" applyBorder="1" applyProtection="1">
      <alignment/>
      <protection locked="0"/>
    </xf>
    <xf numFmtId="49" fontId="7" fillId="31" borderId="14" xfId="64" applyNumberFormat="1" applyFont="1" applyFill="1" applyBorder="1" applyAlignment="1" applyProtection="1">
      <alignment horizontal="center"/>
      <protection/>
    </xf>
    <xf numFmtId="0" fontId="7" fillId="31" borderId="8" xfId="64" applyFont="1" applyFill="1" applyBorder="1" applyAlignment="1" applyProtection="1">
      <alignment vertical="justify"/>
      <protection/>
    </xf>
    <xf numFmtId="164" fontId="7" fillId="31" borderId="8" xfId="64" applyNumberFormat="1" applyFont="1" applyFill="1" applyBorder="1" applyProtection="1">
      <alignment/>
      <protection/>
    </xf>
    <xf numFmtId="0" fontId="7" fillId="0" borderId="0" xfId="64" applyFont="1" applyFill="1" applyProtection="1">
      <alignment/>
      <protection locked="0"/>
    </xf>
    <xf numFmtId="49" fontId="7" fillId="29" borderId="14" xfId="64" applyNumberFormat="1" applyFont="1" applyFill="1" applyBorder="1" applyAlignment="1" applyProtection="1">
      <alignment horizontal="center"/>
      <protection locked="0"/>
    </xf>
    <xf numFmtId="0" fontId="7" fillId="29" borderId="8" xfId="64" applyFont="1" applyFill="1" applyBorder="1" applyAlignment="1" applyProtection="1">
      <alignment vertical="justify"/>
      <protection locked="0"/>
    </xf>
    <xf numFmtId="164" fontId="7" fillId="29" borderId="8" xfId="64" applyNumberFormat="1" applyFont="1" applyFill="1" applyBorder="1" applyProtection="1">
      <alignment/>
      <protection locked="0"/>
    </xf>
    <xf numFmtId="49" fontId="7" fillId="0" borderId="14" xfId="64" applyNumberFormat="1" applyFont="1" applyFill="1" applyBorder="1" applyAlignment="1" applyProtection="1">
      <alignment horizontal="center"/>
      <protection locked="0"/>
    </xf>
    <xf numFmtId="0" fontId="7" fillId="0" borderId="8" xfId="64" applyFont="1" applyFill="1" applyBorder="1" applyAlignment="1" applyProtection="1">
      <alignment vertical="justify"/>
      <protection locked="0"/>
    </xf>
    <xf numFmtId="164" fontId="7" fillId="0" borderId="8" xfId="64" applyNumberFormat="1" applyFont="1" applyFill="1" applyBorder="1" applyProtection="1">
      <alignment/>
      <protection locked="0"/>
    </xf>
    <xf numFmtId="0" fontId="7" fillId="0" borderId="0" xfId="64" applyFont="1" applyProtection="1">
      <alignment/>
      <protection/>
    </xf>
    <xf numFmtId="49" fontId="7" fillId="0" borderId="14" xfId="64" applyNumberFormat="1" applyFont="1" applyBorder="1" applyAlignment="1" applyProtection="1">
      <alignment horizontal="center"/>
      <protection/>
    </xf>
    <xf numFmtId="0" fontId="7" fillId="0" borderId="8" xfId="64" applyFont="1" applyBorder="1" applyAlignment="1" applyProtection="1">
      <alignment vertical="justify"/>
      <protection/>
    </xf>
    <xf numFmtId="164" fontId="7" fillId="0" borderId="8" xfId="64" applyNumberFormat="1" applyFont="1" applyBorder="1" applyProtection="1">
      <alignment/>
      <protection/>
    </xf>
    <xf numFmtId="0" fontId="7" fillId="0" borderId="0" xfId="64" applyFont="1" applyFill="1" applyProtection="1">
      <alignment/>
      <protection/>
    </xf>
    <xf numFmtId="0" fontId="7" fillId="0" borderId="0" xfId="64" applyFont="1" applyProtection="1">
      <alignment/>
      <protection locked="0"/>
    </xf>
    <xf numFmtId="49" fontId="7" fillId="0" borderId="14" xfId="64" applyNumberFormat="1" applyFont="1" applyBorder="1" applyAlignment="1" applyProtection="1">
      <alignment horizontal="center"/>
      <protection locked="0"/>
    </xf>
    <xf numFmtId="0" fontId="7" fillId="0" borderId="8" xfId="64" applyFont="1" applyBorder="1" applyAlignment="1" applyProtection="1">
      <alignment vertical="justify"/>
      <protection locked="0"/>
    </xf>
    <xf numFmtId="164" fontId="7" fillId="0" borderId="8" xfId="64" applyNumberFormat="1" applyFont="1" applyBorder="1" applyProtection="1">
      <alignment/>
      <protection locked="0"/>
    </xf>
    <xf numFmtId="0" fontId="7" fillId="0" borderId="8" xfId="64" applyFont="1" applyBorder="1" applyAlignment="1" applyProtection="1" quotePrefix="1">
      <alignment vertical="justify"/>
      <protection locked="0"/>
    </xf>
    <xf numFmtId="0" fontId="7" fillId="31" borderId="8" xfId="64" applyFont="1" applyFill="1" applyBorder="1" applyAlignment="1" applyProtection="1" quotePrefix="1">
      <alignment vertical="justify"/>
      <protection/>
    </xf>
    <xf numFmtId="49" fontId="7" fillId="31" borderId="14" xfId="64" applyNumberFormat="1" applyFont="1" applyFill="1" applyBorder="1" applyAlignment="1" applyProtection="1">
      <alignment horizontal="center"/>
      <protection locked="0"/>
    </xf>
    <xf numFmtId="0" fontId="7" fillId="31" borderId="8" xfId="64" applyFont="1" applyFill="1" applyBorder="1" applyAlignment="1" applyProtection="1">
      <alignment vertical="justify"/>
      <protection locked="0"/>
    </xf>
    <xf numFmtId="164" fontId="7" fillId="31" borderId="8" xfId="64" applyNumberFormat="1" applyFont="1" applyFill="1" applyBorder="1" applyProtection="1">
      <alignment/>
      <protection locked="0"/>
    </xf>
    <xf numFmtId="49" fontId="7" fillId="0" borderId="0" xfId="64" applyNumberFormat="1" applyFont="1" applyAlignment="1" applyProtection="1">
      <alignment horizontal="center"/>
      <protection locked="0"/>
    </xf>
    <xf numFmtId="0" fontId="7" fillId="0" borderId="0" xfId="64" applyFont="1" applyAlignment="1" applyProtection="1">
      <alignment vertical="justify"/>
      <protection locked="0"/>
    </xf>
    <xf numFmtId="164" fontId="7" fillId="0" borderId="0" xfId="64" applyNumberFormat="1" applyFont="1" applyProtection="1">
      <alignment/>
      <protection locked="0"/>
    </xf>
    <xf numFmtId="49" fontId="7" fillId="0" borderId="0" xfId="64" applyNumberFormat="1" applyFont="1" applyAlignment="1">
      <alignment horizontal="center"/>
      <protection/>
    </xf>
    <xf numFmtId="0" fontId="10" fillId="0" borderId="0" xfId="64" applyFont="1" applyFill="1" applyAlignment="1">
      <alignment horizontal="center" vertical="center" wrapText="1"/>
      <protection/>
    </xf>
    <xf numFmtId="0" fontId="2" fillId="0" borderId="0" xfId="64" applyFont="1" applyFill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3" fillId="0" borderId="0" xfId="64" applyFont="1" applyFill="1" applyAlignment="1">
      <alignment horizontal="center"/>
      <protection/>
    </xf>
    <xf numFmtId="0" fontId="7" fillId="0" borderId="0" xfId="64" applyFont="1" applyAlignment="1">
      <alignment horizontal="right"/>
      <protection/>
    </xf>
    <xf numFmtId="0" fontId="8" fillId="0" borderId="0" xfId="64" applyFont="1" applyFill="1" applyBorder="1" applyAlignment="1">
      <alignment horizontal="center" wrapText="1"/>
      <protection/>
    </xf>
    <xf numFmtId="0" fontId="3" fillId="0" borderId="0" xfId="64" applyFont="1" applyFill="1" applyBorder="1" applyAlignment="1">
      <alignment horizontal="center" wrapText="1"/>
      <protection/>
    </xf>
    <xf numFmtId="0" fontId="4" fillId="0" borderId="14" xfId="54" applyFont="1" applyBorder="1" applyProtection="1">
      <alignment horizontal="center" vertical="center" wrapText="1"/>
      <protection/>
    </xf>
    <xf numFmtId="0" fontId="4" fillId="0" borderId="8" xfId="54" applyFont="1" applyBorder="1" applyProtection="1">
      <alignment horizontal="center" vertical="center" wrapText="1"/>
      <protection/>
    </xf>
    <xf numFmtId="0" fontId="4" fillId="0" borderId="15" xfId="54" applyFont="1" applyBorder="1" applyProtection="1">
      <alignment horizontal="center" vertical="center" wrapText="1"/>
      <protection/>
    </xf>
    <xf numFmtId="0" fontId="7" fillId="0" borderId="8" xfId="64" applyFont="1" applyFill="1" applyBorder="1" applyAlignment="1" applyProtection="1">
      <alignment horizontal="center" vertical="center" wrapText="1"/>
      <protection/>
    </xf>
    <xf numFmtId="0" fontId="7" fillId="0" borderId="35" xfId="64" applyFont="1" applyFill="1" applyBorder="1" applyProtection="1">
      <alignment/>
      <protection/>
    </xf>
    <xf numFmtId="3" fontId="7" fillId="31" borderId="14" xfId="56" applyNumberFormat="1" applyFont="1" applyFill="1" applyBorder="1" applyAlignment="1" applyProtection="1">
      <alignment horizontal="center"/>
      <protection/>
    </xf>
    <xf numFmtId="4" fontId="7" fillId="29" borderId="8" xfId="56" applyNumberFormat="1" applyFont="1" applyFill="1" applyBorder="1" applyProtection="1">
      <alignment horizontal="right"/>
      <protection locked="0"/>
    </xf>
    <xf numFmtId="4" fontId="7" fillId="31" borderId="15" xfId="78" applyFont="1" applyBorder="1" applyAlignment="1" applyProtection="1">
      <alignment horizontal="right" vertical="center"/>
      <protection/>
    </xf>
    <xf numFmtId="4" fontId="7" fillId="29" borderId="8" xfId="56" applyNumberFormat="1" applyFont="1" applyBorder="1" applyAlignment="1" applyProtection="1">
      <alignment horizontal="right" vertical="center"/>
      <protection locked="0"/>
    </xf>
    <xf numFmtId="0" fontId="7" fillId="0" borderId="8" xfId="64" applyFont="1" applyBorder="1" applyProtection="1">
      <alignment/>
      <protection/>
    </xf>
    <xf numFmtId="0" fontId="8" fillId="0" borderId="0" xfId="64" applyFont="1" applyFill="1">
      <alignment/>
      <protection/>
    </xf>
    <xf numFmtId="0" fontId="7" fillId="0" borderId="8" xfId="64" applyFont="1" applyBorder="1" applyAlignment="1" applyProtection="1">
      <alignment horizontal="left" vertical="top" wrapText="1"/>
      <protection/>
    </xf>
    <xf numFmtId="0" fontId="7" fillId="0" borderId="8" xfId="64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vertical="top"/>
      <protection/>
    </xf>
    <xf numFmtId="0" fontId="4" fillId="0" borderId="8" xfId="64" applyFont="1" applyBorder="1" applyAlignment="1" applyProtection="1">
      <alignment horizontal="left" vertical="top" wrapText="1"/>
      <protection/>
    </xf>
    <xf numFmtId="0" fontId="4" fillId="0" borderId="8" xfId="64" applyFont="1" applyBorder="1" applyAlignment="1" applyProtection="1">
      <alignment horizontal="center" vertical="center" wrapText="1"/>
      <protection/>
    </xf>
    <xf numFmtId="0" fontId="4" fillId="0" borderId="8" xfId="64" applyFont="1" applyBorder="1" applyAlignment="1" applyProtection="1">
      <alignment vertical="top"/>
      <protection/>
    </xf>
    <xf numFmtId="3" fontId="4" fillId="31" borderId="14" xfId="64" applyNumberFormat="1" applyFont="1" applyFill="1" applyBorder="1" applyAlignment="1" applyProtection="1">
      <alignment horizontal="center"/>
      <protection/>
    </xf>
    <xf numFmtId="4" fontId="7" fillId="31" borderId="8" xfId="56" applyNumberFormat="1" applyFont="1" applyFill="1" applyBorder="1" applyAlignment="1" applyProtection="1">
      <alignment horizontal="right" vertical="center"/>
      <protection/>
    </xf>
    <xf numFmtId="4" fontId="4" fillId="31" borderId="15" xfId="78" applyFont="1" applyBorder="1" applyAlignment="1" applyProtection="1">
      <alignment horizontal="right" vertical="center"/>
      <protection/>
    </xf>
    <xf numFmtId="4" fontId="7" fillId="29" borderId="8" xfId="56" applyNumberFormat="1" applyFont="1" applyFill="1" applyBorder="1" applyAlignment="1" applyProtection="1">
      <alignment horizontal="right" vertical="center"/>
      <protection locked="0"/>
    </xf>
    <xf numFmtId="0" fontId="7" fillId="0" borderId="8" xfId="64" applyFont="1" applyBorder="1" applyAlignment="1" applyProtection="1">
      <alignment wrapText="1"/>
      <protection/>
    </xf>
    <xf numFmtId="0" fontId="13" fillId="0" borderId="0" xfId="64" applyFont="1" applyFill="1">
      <alignment/>
      <protection/>
    </xf>
    <xf numFmtId="0" fontId="7" fillId="0" borderId="14" xfId="64" applyFont="1" applyBorder="1" applyProtection="1">
      <alignment/>
      <protection/>
    </xf>
    <xf numFmtId="4" fontId="4" fillId="31" borderId="8" xfId="64" applyNumberFormat="1" applyFont="1" applyFill="1" applyBorder="1" applyAlignment="1" applyProtection="1">
      <alignment horizontal="right" vertical="center"/>
      <protection/>
    </xf>
    <xf numFmtId="4" fontId="4" fillId="0" borderId="8" xfId="78" applyFont="1" applyFill="1" applyBorder="1" applyAlignment="1" applyProtection="1">
      <alignment horizontal="center" vertical="center" wrapText="1"/>
      <protection/>
    </xf>
    <xf numFmtId="0" fontId="7" fillId="0" borderId="8" xfId="64" applyNumberFormat="1" applyFont="1" applyBorder="1" applyProtection="1">
      <alignment/>
      <protection/>
    </xf>
    <xf numFmtId="4" fontId="4" fillId="31" borderId="14" xfId="78" applyFont="1" applyBorder="1" applyAlignment="1" applyProtection="1">
      <alignment horizontal="right" vertical="center"/>
      <protection/>
    </xf>
    <xf numFmtId="4" fontId="4" fillId="31" borderId="8" xfId="78" applyFont="1" applyBorder="1" applyAlignment="1" applyProtection="1">
      <alignment horizontal="right" vertical="center"/>
      <protection/>
    </xf>
    <xf numFmtId="3" fontId="4" fillId="31" borderId="14" xfId="78" applyNumberFormat="1" applyFont="1" applyBorder="1" applyAlignment="1" applyProtection="1">
      <alignment horizontal="center" vertical="center"/>
      <protection/>
    </xf>
    <xf numFmtId="4" fontId="4" fillId="0" borderId="8" xfId="56" applyNumberFormat="1" applyFont="1" applyFill="1" applyBorder="1" applyAlignment="1" applyProtection="1">
      <alignment horizontal="center" vertical="center" wrapText="1"/>
      <protection/>
    </xf>
    <xf numFmtId="0" fontId="7" fillId="0" borderId="8" xfId="56" applyNumberFormat="1" applyFont="1" applyFill="1" applyBorder="1" applyProtection="1">
      <alignment horizontal="right"/>
      <protection/>
    </xf>
    <xf numFmtId="4" fontId="7" fillId="31" borderId="14" xfId="56" applyNumberFormat="1" applyFont="1" applyFill="1" applyBorder="1" applyAlignment="1" applyProtection="1">
      <alignment horizontal="right" vertical="center"/>
      <protection/>
    </xf>
    <xf numFmtId="3" fontId="7" fillId="31" borderId="14" xfId="56" applyNumberFormat="1" applyFont="1" applyFill="1" applyBorder="1" applyAlignment="1" applyProtection="1">
      <alignment horizontal="center" vertical="center"/>
      <protection/>
    </xf>
    <xf numFmtId="4" fontId="4" fillId="0" borderId="17" xfId="56" applyNumberFormat="1" applyFont="1" applyFill="1" applyBorder="1" applyAlignment="1" applyProtection="1">
      <alignment horizontal="center" vertical="center" wrapText="1"/>
      <protection/>
    </xf>
    <xf numFmtId="0" fontId="7" fillId="0" borderId="17" xfId="56" applyNumberFormat="1" applyFont="1" applyFill="1" applyBorder="1" applyProtection="1">
      <alignment horizontal="right"/>
      <protection/>
    </xf>
    <xf numFmtId="4" fontId="7" fillId="31" borderId="16" xfId="56" applyNumberFormat="1" applyFont="1" applyFill="1" applyBorder="1" applyAlignment="1" applyProtection="1">
      <alignment horizontal="right" vertical="center"/>
      <protection/>
    </xf>
    <xf numFmtId="4" fontId="7" fillId="31" borderId="17" xfId="56" applyNumberFormat="1" applyFont="1" applyFill="1" applyBorder="1" applyAlignment="1" applyProtection="1">
      <alignment horizontal="right" vertical="center"/>
      <protection/>
    </xf>
    <xf numFmtId="4" fontId="4" fillId="31" borderId="18" xfId="78" applyFont="1" applyBorder="1" applyAlignment="1" applyProtection="1">
      <alignment horizontal="right" vertical="center"/>
      <protection/>
    </xf>
    <xf numFmtId="3" fontId="7" fillId="31" borderId="16" xfId="56" applyNumberFormat="1" applyFont="1" applyFill="1" applyBorder="1" applyAlignment="1" applyProtection="1">
      <alignment horizontal="center" vertic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14" fillId="0" borderId="0" xfId="64" applyFont="1" applyFill="1" applyBorder="1" applyAlignment="1">
      <alignment horizontal="center" vertical="center" wrapText="1"/>
      <protection/>
    </xf>
    <xf numFmtId="0" fontId="14" fillId="0" borderId="0" xfId="64" applyFont="1" applyFill="1" applyAlignment="1">
      <alignment horizontal="center" vertical="center"/>
      <protection/>
    </xf>
    <xf numFmtId="0" fontId="8" fillId="0" borderId="0" xfId="64" applyFont="1" applyFill="1" applyBorder="1" applyAlignment="1">
      <alignment horizontal="center" textRotation="90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horizontal="center" wrapText="1"/>
      <protection/>
    </xf>
    <xf numFmtId="0" fontId="2" fillId="0" borderId="0" xfId="64" applyFont="1" applyFill="1" applyBorder="1" applyAlignment="1">
      <alignment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/>
      <protection/>
    </xf>
    <xf numFmtId="49" fontId="2" fillId="0" borderId="0" xfId="64" applyNumberFormat="1" applyFont="1" applyFill="1" applyBorder="1" applyAlignment="1">
      <alignment horizontal="center"/>
      <protection/>
    </xf>
    <xf numFmtId="0" fontId="2" fillId="0" borderId="0" xfId="64" applyFont="1" applyFill="1" applyBorder="1">
      <alignment/>
      <protection/>
    </xf>
    <xf numFmtId="0" fontId="8" fillId="0" borderId="0" xfId="64" applyFont="1" applyFill="1" applyBorder="1" applyAlignment="1">
      <alignment horizontal="center"/>
      <protection/>
    </xf>
    <xf numFmtId="0" fontId="8" fillId="0" borderId="0" xfId="64" applyFont="1" applyFill="1" applyBorder="1">
      <alignment/>
      <protection/>
    </xf>
    <xf numFmtId="4" fontId="2" fillId="0" borderId="0" xfId="64" applyNumberFormat="1" applyFont="1" applyFill="1" applyBorder="1">
      <alignment/>
      <protection/>
    </xf>
    <xf numFmtId="168" fontId="2" fillId="0" borderId="0" xfId="64" applyNumberFormat="1" applyFont="1" applyFill="1" applyBorder="1">
      <alignment/>
      <protection/>
    </xf>
    <xf numFmtId="2" fontId="2" fillId="0" borderId="0" xfId="64" applyNumberFormat="1" applyFont="1" applyFill="1" applyBorder="1" applyAlignment="1">
      <alignment horizontal="right"/>
      <protection/>
    </xf>
    <xf numFmtId="2" fontId="8" fillId="0" borderId="0" xfId="64" applyNumberFormat="1" applyFont="1" applyFill="1" applyBorder="1">
      <alignment/>
      <protection/>
    </xf>
    <xf numFmtId="166" fontId="2" fillId="0" borderId="0" xfId="64" applyNumberFormat="1" applyFont="1" applyFill="1" applyBorder="1">
      <alignment/>
      <protection/>
    </xf>
    <xf numFmtId="168" fontId="2" fillId="0" borderId="0" xfId="64" applyNumberFormat="1" applyFont="1" applyFill="1" applyBorder="1" applyAlignment="1">
      <alignment horizontal="right"/>
      <protection/>
    </xf>
    <xf numFmtId="0" fontId="8" fillId="0" borderId="0" xfId="64" applyFont="1" applyFill="1" applyBorder="1" applyAlignment="1">
      <alignment horizontal="center" vertical="center" textRotation="90" wrapText="1"/>
      <protection/>
    </xf>
    <xf numFmtId="0" fontId="2" fillId="0" borderId="0" xfId="64" applyFont="1" applyFill="1" applyBorder="1" applyAlignment="1">
      <alignment horizontal="justify"/>
      <protection/>
    </xf>
    <xf numFmtId="4" fontId="2" fillId="0" borderId="0" xfId="64" applyNumberFormat="1" applyFont="1" applyFill="1" applyBorder="1" applyAlignment="1">
      <alignment horizontal="right"/>
      <protection/>
    </xf>
    <xf numFmtId="0" fontId="8" fillId="0" borderId="0" xfId="64" applyFont="1" applyFill="1" applyBorder="1" applyAlignment="1">
      <alignment horizontal="center" vertical="center" textRotation="90"/>
      <protection/>
    </xf>
    <xf numFmtId="0" fontId="2" fillId="0" borderId="0" xfId="64" applyFont="1" applyFill="1" applyBorder="1" applyAlignment="1">
      <alignment horizontal="right"/>
      <protection/>
    </xf>
    <xf numFmtId="49" fontId="2" fillId="0" borderId="0" xfId="64" applyNumberFormat="1" applyFont="1" applyFill="1" applyBorder="1">
      <alignment/>
      <protection/>
    </xf>
    <xf numFmtId="0" fontId="8" fillId="0" borderId="0" xfId="64" applyFont="1" applyFill="1" applyBorder="1" applyAlignment="1">
      <alignment horizontal="left" wrapText="1"/>
      <protection/>
    </xf>
    <xf numFmtId="0" fontId="8" fillId="0" borderId="0" xfId="64" applyFont="1" applyFill="1" applyBorder="1" applyAlignment="1">
      <alignment horizontal="left"/>
      <protection/>
    </xf>
    <xf numFmtId="0" fontId="3" fillId="0" borderId="0" xfId="64" applyFont="1" applyFill="1" applyBorder="1" applyAlignment="1">
      <alignment horizontal="center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49" fontId="16" fillId="0" borderId="0" xfId="64" applyNumberFormat="1" applyFont="1" applyFill="1" applyBorder="1" applyAlignment="1" applyProtection="1">
      <alignment horizontal="center" vertical="top" wrapText="1"/>
      <protection/>
    </xf>
    <xf numFmtId="0" fontId="15" fillId="0" borderId="14" xfId="54" applyFont="1" applyBorder="1" applyAlignment="1" applyProtection="1">
      <alignment horizontal="center" vertical="center" wrapText="1"/>
      <protection/>
    </xf>
    <xf numFmtId="0" fontId="15" fillId="0" borderId="25" xfId="54" applyFont="1" applyBorder="1" applyAlignment="1" applyProtection="1">
      <alignment horizontal="center" vertical="center" wrapText="1"/>
      <protection/>
    </xf>
    <xf numFmtId="0" fontId="15" fillId="0" borderId="8" xfId="54" applyFont="1" applyBorder="1" applyAlignment="1" applyProtection="1">
      <alignment horizontal="center" vertical="center" wrapText="1"/>
      <protection/>
    </xf>
    <xf numFmtId="0" fontId="15" fillId="0" borderId="15" xfId="54" applyFont="1" applyBorder="1" applyAlignment="1" applyProtection="1">
      <alignment horizontal="center" vertical="center" wrapText="1"/>
      <protection/>
    </xf>
    <xf numFmtId="0" fontId="16" fillId="0" borderId="0" xfId="54" applyFont="1" applyFill="1" applyBorder="1" applyProtection="1">
      <alignment horizontal="center" vertical="center" wrapText="1"/>
      <protection/>
    </xf>
    <xf numFmtId="2" fontId="2" fillId="0" borderId="0" xfId="64" applyNumberFormat="1" applyFont="1" applyFill="1" applyBorder="1">
      <alignment/>
      <protection/>
    </xf>
    <xf numFmtId="0" fontId="17" fillId="0" borderId="14" xfId="54" applyFont="1" applyBorder="1" applyAlignment="1" applyProtection="1">
      <alignment horizontal="center" vertical="center" wrapText="1"/>
      <protection/>
    </xf>
    <xf numFmtId="0" fontId="17" fillId="0" borderId="8" xfId="54" applyFont="1" applyBorder="1" applyAlignment="1" applyProtection="1">
      <alignment horizontal="center" vertical="center" wrapText="1"/>
      <protection/>
    </xf>
    <xf numFmtId="0" fontId="17" fillId="0" borderId="25" xfId="54" applyFont="1" applyBorder="1" applyAlignment="1" applyProtection="1">
      <alignment horizontal="center" vertical="center" wrapText="1"/>
      <protection/>
    </xf>
    <xf numFmtId="0" fontId="17" fillId="0" borderId="15" xfId="54" applyFont="1" applyBorder="1" applyAlignment="1" applyProtection="1">
      <alignment horizontal="center" vertical="center" wrapText="1"/>
      <protection/>
    </xf>
    <xf numFmtId="4" fontId="18" fillId="0" borderId="0" xfId="56" applyNumberFormat="1" applyFont="1" applyFill="1" applyBorder="1" applyAlignment="1" applyProtection="1">
      <alignment horizontal="right" vertical="center"/>
      <protection locked="0"/>
    </xf>
    <xf numFmtId="4" fontId="18" fillId="0" borderId="0" xfId="79" applyFont="1" applyFill="1" applyBorder="1" applyAlignment="1" applyProtection="1">
      <alignment horizontal="right" vertical="center"/>
      <protection/>
    </xf>
    <xf numFmtId="0" fontId="19" fillId="0" borderId="16" xfId="54" applyFont="1" applyBorder="1" applyAlignment="1" applyProtection="1">
      <alignment horizontal="center" vertical="center" wrapText="1"/>
      <protection/>
    </xf>
    <xf numFmtId="0" fontId="19" fillId="0" borderId="36" xfId="54" applyFont="1" applyBorder="1" applyProtection="1">
      <alignment horizontal="center" vertical="center" wrapText="1"/>
      <protection/>
    </xf>
    <xf numFmtId="0" fontId="19" fillId="0" borderId="17" xfId="54" applyFont="1" applyBorder="1" applyAlignment="1" applyProtection="1">
      <alignment horizontal="center" vertical="center" wrapText="1"/>
      <protection/>
    </xf>
    <xf numFmtId="0" fontId="19" fillId="0" borderId="36" xfId="54" applyFont="1" applyBorder="1" applyAlignment="1" applyProtection="1">
      <alignment horizontal="center" vertical="center" wrapText="1"/>
      <protection/>
    </xf>
    <xf numFmtId="0" fontId="19" fillId="0" borderId="18" xfId="54" applyFont="1" applyBorder="1" applyAlignment="1" applyProtection="1">
      <alignment horizontal="center" vertical="center" wrapText="1"/>
      <protection/>
    </xf>
    <xf numFmtId="0" fontId="15" fillId="0" borderId="14" xfId="64" applyFont="1" applyBorder="1" applyAlignment="1" applyProtection="1">
      <alignment vertical="top" wrapText="1"/>
      <protection/>
    </xf>
    <xf numFmtId="2" fontId="5" fillId="0" borderId="37" xfId="64" applyNumberFormat="1" applyFont="1" applyFill="1" applyBorder="1" applyAlignment="1" applyProtection="1">
      <alignment horizontal="left" vertical="top"/>
      <protection/>
    </xf>
    <xf numFmtId="169" fontId="5" fillId="31" borderId="33" xfId="56" applyNumberFormat="1" applyFont="1" applyFill="1" applyBorder="1" applyAlignment="1" applyProtection="1">
      <alignment horizontal="center" vertical="center" wrapText="1"/>
      <protection/>
    </xf>
    <xf numFmtId="4" fontId="5" fillId="29" borderId="34" xfId="56" applyNumberFormat="1" applyFont="1" applyBorder="1" applyAlignment="1" applyProtection="1">
      <alignment horizontal="center" vertical="center" wrapText="1"/>
      <protection locked="0"/>
    </xf>
    <xf numFmtId="4" fontId="5" fillId="31" borderId="23" xfId="79" applyFont="1" applyBorder="1" applyAlignment="1" applyProtection="1">
      <alignment horizontal="center" vertical="center" wrapText="1"/>
      <protection/>
    </xf>
    <xf numFmtId="4" fontId="5" fillId="31" borderId="38" xfId="79" applyFont="1" applyBorder="1" applyAlignment="1" applyProtection="1">
      <alignment horizontal="center" vertical="center" wrapText="1"/>
      <protection/>
    </xf>
    <xf numFmtId="1" fontId="5" fillId="0" borderId="15" xfId="64" applyNumberFormat="1" applyFont="1" applyFill="1" applyBorder="1" applyAlignment="1" applyProtection="1">
      <alignment horizontal="left" vertical="top"/>
      <protection/>
    </xf>
    <xf numFmtId="169" fontId="5" fillId="31" borderId="14" xfId="56" applyNumberFormat="1" applyFont="1" applyFill="1" applyBorder="1" applyAlignment="1" applyProtection="1">
      <alignment horizontal="center" vertical="center" wrapText="1"/>
      <protection/>
    </xf>
    <xf numFmtId="4" fontId="5" fillId="31" borderId="25" xfId="79" applyFont="1" applyBorder="1" applyAlignment="1" applyProtection="1">
      <alignment horizontal="center" vertical="center" wrapText="1"/>
      <protection/>
    </xf>
    <xf numFmtId="4" fontId="5" fillId="31" borderId="15" xfId="79" applyFont="1" applyBorder="1" applyAlignment="1" applyProtection="1">
      <alignment horizontal="center" vertical="center" wrapText="1"/>
      <protection/>
    </xf>
    <xf numFmtId="49" fontId="8" fillId="0" borderId="0" xfId="64" applyNumberFormat="1" applyFont="1" applyFill="1" applyBorder="1" applyAlignment="1">
      <alignment horizontal="center"/>
      <protection/>
    </xf>
    <xf numFmtId="166" fontId="8" fillId="0" borderId="0" xfId="64" applyNumberFormat="1" applyFont="1" applyFill="1" applyBorder="1">
      <alignment/>
      <protection/>
    </xf>
    <xf numFmtId="0" fontId="5" fillId="0" borderId="15" xfId="64" applyFont="1" applyFill="1" applyBorder="1" applyProtection="1">
      <alignment/>
      <protection/>
    </xf>
    <xf numFmtId="0" fontId="5" fillId="0" borderId="25" xfId="64" applyFont="1" applyFill="1" applyBorder="1" applyProtection="1">
      <alignment/>
      <protection/>
    </xf>
    <xf numFmtId="0" fontId="5" fillId="0" borderId="25" xfId="64" applyFont="1" applyBorder="1" applyProtection="1">
      <alignment/>
      <protection/>
    </xf>
    <xf numFmtId="4" fontId="8" fillId="0" borderId="0" xfId="64" applyNumberFormat="1" applyFont="1" applyFill="1" applyBorder="1">
      <alignment/>
      <protection/>
    </xf>
    <xf numFmtId="0" fontId="2" fillId="0" borderId="0" xfId="64" applyFont="1" applyFill="1" applyBorder="1" applyAlignment="1">
      <alignment vertical="center"/>
      <protection/>
    </xf>
    <xf numFmtId="49" fontId="2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4" fontId="2" fillId="0" borderId="0" xfId="64" applyNumberFormat="1" applyFont="1" applyFill="1" applyBorder="1" applyAlignment="1">
      <alignment vertical="center"/>
      <protection/>
    </xf>
    <xf numFmtId="4" fontId="8" fillId="0" borderId="0" xfId="64" applyNumberFormat="1" applyFont="1" applyFill="1" applyBorder="1" applyAlignment="1">
      <alignment vertical="center"/>
      <protection/>
    </xf>
    <xf numFmtId="10" fontId="2" fillId="0" borderId="0" xfId="64" applyNumberFormat="1" applyFont="1" applyFill="1" applyBorder="1" applyAlignment="1">
      <alignment horizontal="center"/>
      <protection/>
    </xf>
    <xf numFmtId="17" fontId="5" fillId="0" borderId="25" xfId="64" applyNumberFormat="1" applyFont="1" applyBorder="1" applyProtection="1" quotePrefix="1">
      <alignment/>
      <protection/>
    </xf>
    <xf numFmtId="4" fontId="16" fillId="0" borderId="0" xfId="79" applyFont="1" applyFill="1" applyBorder="1" applyAlignment="1" applyProtection="1">
      <alignment horizontal="right" vertical="center"/>
      <protection/>
    </xf>
    <xf numFmtId="164" fontId="2" fillId="0" borderId="0" xfId="64" applyNumberFormat="1" applyFont="1" applyFill="1" applyBorder="1">
      <alignment/>
      <protection/>
    </xf>
    <xf numFmtId="4" fontId="16" fillId="0" borderId="0" xfId="64" applyNumberFormat="1" applyFont="1" applyFill="1" applyBorder="1" applyAlignment="1" applyProtection="1">
      <alignment horizontal="right" vertical="center"/>
      <protection locked="0"/>
    </xf>
    <xf numFmtId="165" fontId="2" fillId="0" borderId="0" xfId="64" applyNumberFormat="1" applyFont="1" applyFill="1" applyBorder="1">
      <alignment/>
      <protection/>
    </xf>
    <xf numFmtId="170" fontId="2" fillId="0" borderId="0" xfId="64" applyNumberFormat="1" applyFont="1" applyFill="1" applyBorder="1">
      <alignment/>
      <protection/>
    </xf>
    <xf numFmtId="171" fontId="2" fillId="0" borderId="0" xfId="64" applyNumberFormat="1" applyFont="1" applyFill="1" applyBorder="1">
      <alignment/>
      <protection/>
    </xf>
    <xf numFmtId="4" fontId="15" fillId="0" borderId="25" xfId="79" applyFont="1" applyFill="1" applyBorder="1" applyAlignment="1" applyProtection="1">
      <alignment horizontal="left"/>
      <protection/>
    </xf>
    <xf numFmtId="4" fontId="15" fillId="31" borderId="14" xfId="79" applyFont="1" applyBorder="1" applyAlignment="1" applyProtection="1">
      <alignment horizontal="center" vertical="center" wrapText="1"/>
      <protection/>
    </xf>
    <xf numFmtId="4" fontId="15" fillId="31" borderId="8" xfId="79" applyFont="1" applyBorder="1" applyAlignment="1" applyProtection="1">
      <alignment horizontal="center" vertical="center" wrapText="1"/>
      <protection/>
    </xf>
    <xf numFmtId="4" fontId="15" fillId="31" borderId="25" xfId="79" applyFont="1" applyBorder="1" applyAlignment="1" applyProtection="1">
      <alignment horizontal="center" vertical="center" wrapText="1"/>
      <protection/>
    </xf>
    <xf numFmtId="4" fontId="15" fillId="31" borderId="15" xfId="79" applyFont="1" applyBorder="1" applyAlignment="1" applyProtection="1">
      <alignment horizontal="center" vertical="center" wrapText="1"/>
      <protection/>
    </xf>
    <xf numFmtId="0" fontId="15" fillId="0" borderId="25" xfId="64" applyFont="1" applyBorder="1" applyProtection="1">
      <alignment/>
      <protection/>
    </xf>
    <xf numFmtId="4" fontId="5" fillId="31" borderId="14" xfId="64" applyNumberFormat="1" applyFont="1" applyFill="1" applyBorder="1" applyAlignment="1" applyProtection="1">
      <alignment horizontal="center" vertical="center" wrapText="1"/>
      <protection/>
    </xf>
    <xf numFmtId="4" fontId="5" fillId="31" borderId="8" xfId="64" applyNumberFormat="1" applyFont="1" applyFill="1" applyBorder="1" applyAlignment="1" applyProtection="1">
      <alignment horizontal="center" vertical="center" wrapText="1"/>
      <protection/>
    </xf>
    <xf numFmtId="0" fontId="15" fillId="0" borderId="36" xfId="64" applyFont="1" applyBorder="1" applyProtection="1">
      <alignment/>
      <protection/>
    </xf>
    <xf numFmtId="4" fontId="5" fillId="31" borderId="16" xfId="64" applyNumberFormat="1" applyFont="1" applyFill="1" applyBorder="1" applyAlignment="1" applyProtection="1">
      <alignment horizontal="center" vertical="center" wrapText="1"/>
      <protection/>
    </xf>
    <xf numFmtId="4" fontId="5" fillId="31" borderId="17" xfId="64" applyNumberFormat="1" applyFont="1" applyFill="1" applyBorder="1" applyAlignment="1" applyProtection="1">
      <alignment horizontal="center" vertical="center" wrapText="1"/>
      <protection/>
    </xf>
    <xf numFmtId="4" fontId="15" fillId="31" borderId="36" xfId="80" applyFont="1" applyFill="1" applyBorder="1" applyAlignment="1" applyProtection="1">
      <alignment horizontal="center" vertical="center" wrapText="1"/>
      <protection/>
    </xf>
    <xf numFmtId="4" fontId="15" fillId="31" borderId="18" xfId="80" applyFont="1" applyFill="1" applyBorder="1" applyAlignment="1" applyProtection="1">
      <alignment horizontal="center" vertical="center" wrapText="1"/>
      <protection/>
    </xf>
    <xf numFmtId="0" fontId="14" fillId="0" borderId="0" xfId="64" applyFont="1">
      <alignment/>
      <protection/>
    </xf>
    <xf numFmtId="0" fontId="14" fillId="0" borderId="0" xfId="64" applyFont="1" applyFill="1">
      <alignment/>
      <protection/>
    </xf>
    <xf numFmtId="0" fontId="18" fillId="0" borderId="0" xfId="64" applyFont="1" applyAlignment="1">
      <alignment horizontal="center" vertical="justify"/>
      <protection/>
    </xf>
    <xf numFmtId="0" fontId="18" fillId="0" borderId="0" xfId="64" applyFont="1">
      <alignment/>
      <protection/>
    </xf>
    <xf numFmtId="49" fontId="7" fillId="0" borderId="31" xfId="64" applyNumberFormat="1" applyFont="1" applyBorder="1" applyAlignment="1">
      <alignment horizontal="center" vertical="justify"/>
      <protection/>
    </xf>
    <xf numFmtId="49" fontId="7" fillId="29" borderId="34" xfId="64" applyNumberFormat="1" applyFont="1" applyFill="1" applyBorder="1" applyProtection="1">
      <alignment/>
      <protection locked="0"/>
    </xf>
    <xf numFmtId="49" fontId="7" fillId="29" borderId="8" xfId="64" applyNumberFormat="1" applyFont="1" applyFill="1" applyBorder="1" applyProtection="1">
      <alignment/>
      <protection locked="0"/>
    </xf>
    <xf numFmtId="49" fontId="7" fillId="0" borderId="0" xfId="64" applyNumberFormat="1" applyFont="1">
      <alignment/>
      <protection/>
    </xf>
    <xf numFmtId="49" fontId="7" fillId="0" borderId="0" xfId="64" applyNumberFormat="1" applyFont="1" applyProtection="1">
      <alignment/>
      <protection locked="0"/>
    </xf>
    <xf numFmtId="0" fontId="3" fillId="0" borderId="0" xfId="64" applyFont="1" applyProtection="1">
      <alignment/>
      <protection locked="0"/>
    </xf>
    <xf numFmtId="0" fontId="3" fillId="0" borderId="0" xfId="64" applyFont="1" applyAlignment="1" applyProtection="1">
      <alignment vertical="justify"/>
      <protection locked="0"/>
    </xf>
    <xf numFmtId="0" fontId="7" fillId="29" borderId="18" xfId="64" applyFont="1" applyFill="1" applyBorder="1" applyProtection="1">
      <alignment/>
      <protection locked="0"/>
    </xf>
    <xf numFmtId="0" fontId="7" fillId="29" borderId="17" xfId="64" applyFont="1" applyFill="1" applyBorder="1" applyProtection="1">
      <alignment/>
      <protection locked="0"/>
    </xf>
    <xf numFmtId="49" fontId="7" fillId="29" borderId="17" xfId="64" applyNumberFormat="1" applyFont="1" applyFill="1" applyBorder="1" applyProtection="1">
      <alignment/>
      <protection locked="0"/>
    </xf>
    <xf numFmtId="164" fontId="7" fillId="29" borderId="17" xfId="64" applyNumberFormat="1" applyFont="1" applyFill="1" applyBorder="1" applyProtection="1">
      <alignment/>
      <protection locked="0"/>
    </xf>
    <xf numFmtId="0" fontId="7" fillId="29" borderId="17" xfId="64" applyFont="1" applyFill="1" applyBorder="1" applyAlignment="1" applyProtection="1">
      <alignment vertical="justify"/>
      <protection locked="0"/>
    </xf>
    <xf numFmtId="49" fontId="7" fillId="29" borderId="16" xfId="64" applyNumberFormat="1" applyFont="1" applyFill="1" applyBorder="1" applyAlignment="1" applyProtection="1">
      <alignment horizontal="center"/>
      <protection locked="0"/>
    </xf>
    <xf numFmtId="49" fontId="4" fillId="0" borderId="0" xfId="64" applyNumberFormat="1" applyFont="1">
      <alignment/>
      <protection/>
    </xf>
    <xf numFmtId="49" fontId="4" fillId="0" borderId="0" xfId="64" applyNumberFormat="1" applyFont="1" applyAlignment="1">
      <alignment horizontal="center"/>
      <protection/>
    </xf>
    <xf numFmtId="0" fontId="14" fillId="37" borderId="8" xfId="0" applyFont="1" applyFill="1" applyBorder="1" applyAlignment="1">
      <alignment vertical="center" wrapText="1"/>
    </xf>
    <xf numFmtId="0" fontId="14" fillId="37" borderId="8" xfId="0" applyFont="1" applyFill="1" applyBorder="1" applyAlignment="1">
      <alignment horizontal="left" vertical="center" wrapText="1"/>
    </xf>
    <xf numFmtId="0" fontId="7" fillId="37" borderId="8" xfId="0" applyFont="1" applyFill="1" applyBorder="1" applyAlignment="1">
      <alignment vertical="center"/>
    </xf>
    <xf numFmtId="164" fontId="5" fillId="0" borderId="8" xfId="0" applyNumberFormat="1" applyFont="1" applyFill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29" borderId="8" xfId="0" applyFont="1" applyFill="1" applyBorder="1" applyAlignment="1" applyProtection="1">
      <alignment/>
      <protection/>
    </xf>
    <xf numFmtId="168" fontId="2" fillId="29" borderId="8" xfId="0" applyNumberFormat="1" applyFont="1" applyFill="1" applyBorder="1" applyAlignment="1" applyProtection="1">
      <alignment/>
      <protection/>
    </xf>
    <xf numFmtId="3" fontId="2" fillId="0" borderId="8" xfId="0" applyNumberFormat="1" applyFont="1" applyFill="1" applyBorder="1" applyAlignment="1" applyProtection="1">
      <alignment horizontal="center"/>
      <protection/>
    </xf>
    <xf numFmtId="0" fontId="5" fillId="31" borderId="14" xfId="0" applyFont="1" applyFill="1" applyBorder="1" applyAlignment="1" applyProtection="1">
      <alignment horizontal="center"/>
      <protection/>
    </xf>
    <xf numFmtId="0" fontId="5" fillId="31" borderId="15" xfId="0" applyFont="1" applyFill="1" applyBorder="1" applyAlignment="1" applyProtection="1">
      <alignment/>
      <protection/>
    </xf>
    <xf numFmtId="0" fontId="5" fillId="29" borderId="14" xfId="0" applyFont="1" applyFill="1" applyBorder="1" applyAlignment="1" applyProtection="1">
      <alignment horizontal="center"/>
      <protection locked="0"/>
    </xf>
    <xf numFmtId="0" fontId="5" fillId="29" borderId="15" xfId="0" applyFont="1" applyFill="1" applyBorder="1" applyAlignment="1" applyProtection="1">
      <alignment/>
      <protection locked="0"/>
    </xf>
    <xf numFmtId="0" fontId="5" fillId="31" borderId="16" xfId="0" applyFont="1" applyFill="1" applyBorder="1" applyAlignment="1" applyProtection="1">
      <alignment horizontal="center"/>
      <protection/>
    </xf>
    <xf numFmtId="0" fontId="5" fillId="31" borderId="17" xfId="0" applyFont="1" applyFill="1" applyBorder="1" applyAlignment="1" applyProtection="1">
      <alignment vertical="justify"/>
      <protection/>
    </xf>
    <xf numFmtId="0" fontId="5" fillId="31" borderId="18" xfId="0" applyFont="1" applyFill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vertical="justify"/>
      <protection/>
    </xf>
    <xf numFmtId="0" fontId="2" fillId="0" borderId="48" xfId="0" applyFont="1" applyFill="1" applyBorder="1" applyAlignment="1" applyProtection="1">
      <alignment vertical="justify"/>
      <protection/>
    </xf>
    <xf numFmtId="0" fontId="2" fillId="0" borderId="48" xfId="0" applyFont="1" applyBorder="1" applyAlignment="1" applyProtection="1">
      <alignment vertical="justify"/>
      <protection/>
    </xf>
    <xf numFmtId="0" fontId="2" fillId="29" borderId="48" xfId="0" applyFont="1" applyFill="1" applyBorder="1" applyAlignment="1" applyProtection="1">
      <alignment vertical="justify"/>
      <protection locked="0"/>
    </xf>
    <xf numFmtId="164" fontId="2" fillId="0" borderId="48" xfId="0" applyNumberFormat="1" applyFont="1" applyFill="1" applyBorder="1" applyAlignment="1" applyProtection="1">
      <alignment/>
      <protection/>
    </xf>
    <xf numFmtId="0" fontId="8" fillId="0" borderId="48" xfId="0" applyFont="1" applyBorder="1" applyAlignment="1" applyProtection="1">
      <alignment vertical="justify"/>
      <protection/>
    </xf>
    <xf numFmtId="0" fontId="2" fillId="0" borderId="49" xfId="0" applyFont="1" applyBorder="1" applyAlignment="1" applyProtection="1">
      <alignment vertical="justify"/>
      <protection/>
    </xf>
    <xf numFmtId="0" fontId="2" fillId="0" borderId="50" xfId="0" applyFont="1" applyFill="1" applyBorder="1" applyAlignment="1" applyProtection="1">
      <alignment vertical="justify"/>
      <protection/>
    </xf>
    <xf numFmtId="0" fontId="33" fillId="0" borderId="51" xfId="0" applyFont="1" applyBorder="1" applyAlignment="1" applyProtection="1">
      <alignment wrapText="1"/>
      <protection/>
    </xf>
    <xf numFmtId="0" fontId="33" fillId="0" borderId="52" xfId="0" applyFont="1" applyBorder="1" applyAlignment="1" applyProtection="1">
      <alignment wrapText="1"/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0" fontId="31" fillId="29" borderId="53" xfId="0" applyFont="1" applyFill="1" applyBorder="1" applyAlignment="1" applyProtection="1">
      <alignment horizontal="center" vertical="center" wrapText="1"/>
      <protection locked="0"/>
    </xf>
    <xf numFmtId="0" fontId="31" fillId="31" borderId="54" xfId="0" applyFont="1" applyFill="1" applyBorder="1" applyAlignment="1" applyProtection="1">
      <alignment horizontal="center" vertical="center" wrapText="1"/>
      <protection/>
    </xf>
    <xf numFmtId="0" fontId="35" fillId="0" borderId="8" xfId="0" applyFont="1" applyFill="1" applyBorder="1" applyAlignment="1" applyProtection="1">
      <alignment/>
      <protection locked="0"/>
    </xf>
    <xf numFmtId="0" fontId="35" fillId="0" borderId="8" xfId="0" applyFont="1" applyFill="1" applyBorder="1" applyAlignment="1" applyProtection="1">
      <alignment wrapText="1"/>
      <protection locked="0"/>
    </xf>
    <xf numFmtId="174" fontId="4" fillId="0" borderId="0" xfId="64" applyNumberFormat="1" applyFont="1">
      <alignment/>
      <protection/>
    </xf>
    <xf numFmtId="174" fontId="4" fillId="0" borderId="0" xfId="64" applyNumberFormat="1" applyFont="1" applyAlignment="1">
      <alignment horizontal="center"/>
      <protection/>
    </xf>
    <xf numFmtId="49" fontId="7" fillId="38" borderId="14" xfId="64" applyNumberFormat="1" applyFont="1" applyFill="1" applyBorder="1" applyAlignment="1" applyProtection="1">
      <alignment horizontal="center"/>
      <protection/>
    </xf>
    <xf numFmtId="0" fontId="7" fillId="38" borderId="8" xfId="64" applyFont="1" applyFill="1" applyBorder="1" applyAlignment="1" applyProtection="1">
      <alignment vertical="justify"/>
      <protection/>
    </xf>
    <xf numFmtId="164" fontId="7" fillId="38" borderId="8" xfId="64" applyNumberFormat="1" applyFont="1" applyFill="1" applyBorder="1" applyProtection="1">
      <alignment/>
      <protection/>
    </xf>
    <xf numFmtId="49" fontId="7" fillId="38" borderId="8" xfId="64" applyNumberFormat="1" applyFont="1" applyFill="1" applyBorder="1" applyProtection="1">
      <alignment/>
      <protection locked="0"/>
    </xf>
    <xf numFmtId="0" fontId="7" fillId="38" borderId="8" xfId="64" applyFont="1" applyFill="1" applyBorder="1" applyProtection="1">
      <alignment/>
      <protection locked="0"/>
    </xf>
    <xf numFmtId="0" fontId="7" fillId="38" borderId="15" xfId="64" applyFont="1" applyFill="1" applyBorder="1" applyProtection="1">
      <alignment/>
      <protection locked="0"/>
    </xf>
    <xf numFmtId="49" fontId="7" fillId="38" borderId="14" xfId="64" applyNumberFormat="1" applyFont="1" applyFill="1" applyBorder="1" applyAlignment="1" applyProtection="1">
      <alignment horizontal="center"/>
      <protection locked="0"/>
    </xf>
    <xf numFmtId="0" fontId="7" fillId="38" borderId="8" xfId="64" applyFont="1" applyFill="1" applyBorder="1" applyAlignment="1" applyProtection="1">
      <alignment vertical="justify"/>
      <protection locked="0"/>
    </xf>
    <xf numFmtId="164" fontId="7" fillId="38" borderId="8" xfId="64" applyNumberFormat="1" applyFont="1" applyFill="1" applyBorder="1" applyProtection="1">
      <alignment/>
      <protection locked="0"/>
    </xf>
    <xf numFmtId="49" fontId="7" fillId="38" borderId="19" xfId="64" applyNumberFormat="1" applyFont="1" applyFill="1" applyBorder="1" applyAlignment="1" applyProtection="1">
      <alignment horizontal="center"/>
      <protection locked="0"/>
    </xf>
    <xf numFmtId="0" fontId="7" fillId="38" borderId="21" xfId="64" applyFont="1" applyFill="1" applyBorder="1" applyAlignment="1" applyProtection="1">
      <alignment vertical="justify"/>
      <protection locked="0"/>
    </xf>
    <xf numFmtId="164" fontId="7" fillId="38" borderId="21" xfId="64" applyNumberFormat="1" applyFont="1" applyFill="1" applyBorder="1" applyProtection="1">
      <alignment/>
      <protection locked="0"/>
    </xf>
    <xf numFmtId="49" fontId="7" fillId="38" borderId="21" xfId="64" applyNumberFormat="1" applyFont="1" applyFill="1" applyBorder="1" applyProtection="1">
      <alignment/>
      <protection locked="0"/>
    </xf>
    <xf numFmtId="0" fontId="7" fillId="38" borderId="21" xfId="64" applyFont="1" applyFill="1" applyBorder="1" applyProtection="1">
      <alignment/>
      <protection locked="0"/>
    </xf>
    <xf numFmtId="0" fontId="7" fillId="38" borderId="20" xfId="64" applyFont="1" applyFill="1" applyBorder="1" applyProtection="1">
      <alignment/>
      <protection locked="0"/>
    </xf>
    <xf numFmtId="0" fontId="7" fillId="29" borderId="8" xfId="0" applyFont="1" applyFill="1" applyBorder="1" applyAlignment="1" applyProtection="1">
      <alignment vertical="justify"/>
      <protection locked="0"/>
    </xf>
    <xf numFmtId="164" fontId="3" fillId="0" borderId="0" xfId="0" applyNumberFormat="1" applyFont="1" applyFill="1" applyAlignment="1" applyProtection="1">
      <alignment/>
      <protection locked="0"/>
    </xf>
    <xf numFmtId="0" fontId="74" fillId="29" borderId="0" xfId="0" applyFont="1" applyFill="1" applyAlignment="1" applyProtection="1">
      <alignment/>
      <protection locked="0"/>
    </xf>
    <xf numFmtId="0" fontId="75" fillId="0" borderId="0" xfId="0" applyFont="1" applyFill="1" applyAlignment="1" applyProtection="1">
      <alignment/>
      <protection/>
    </xf>
    <xf numFmtId="0" fontId="75" fillId="29" borderId="0" xfId="0" applyFont="1" applyFill="1" applyAlignment="1" applyProtection="1">
      <alignment horizontal="center"/>
      <protection locked="0"/>
    </xf>
    <xf numFmtId="0" fontId="75" fillId="0" borderId="0" xfId="0" applyFont="1" applyAlignment="1" applyProtection="1">
      <alignment/>
      <protection/>
    </xf>
    <xf numFmtId="0" fontId="75" fillId="0" borderId="0" xfId="0" applyFont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/>
      <protection locked="0"/>
    </xf>
    <xf numFmtId="165" fontId="5" fillId="0" borderId="0" xfId="0" applyNumberFormat="1" applyFont="1" applyFill="1" applyAlignment="1" applyProtection="1">
      <alignment/>
      <protection locked="0"/>
    </xf>
    <xf numFmtId="0" fontId="76" fillId="0" borderId="0" xfId="0" applyFont="1" applyFill="1" applyAlignment="1" applyProtection="1">
      <alignment horizontal="center"/>
      <protection/>
    </xf>
    <xf numFmtId="2" fontId="76" fillId="0" borderId="0" xfId="0" applyNumberFormat="1" applyFont="1" applyAlignment="1" applyProtection="1">
      <alignment/>
      <protection/>
    </xf>
    <xf numFmtId="0" fontId="75" fillId="0" borderId="0" xfId="0" applyFont="1" applyFill="1" applyAlignment="1" applyProtection="1">
      <alignment horizontal="center"/>
      <protection/>
    </xf>
    <xf numFmtId="2" fontId="75" fillId="0" borderId="0" xfId="0" applyNumberFormat="1" applyFont="1" applyAlignment="1" applyProtection="1">
      <alignment/>
      <protection/>
    </xf>
    <xf numFmtId="2" fontId="75" fillId="0" borderId="0" xfId="0" applyNumberFormat="1" applyFont="1" applyAlignment="1" applyProtection="1">
      <alignment horizontal="center"/>
      <protection/>
    </xf>
    <xf numFmtId="176" fontId="5" fillId="29" borderId="8" xfId="0" applyNumberFormat="1" applyFont="1" applyFill="1" applyBorder="1" applyAlignment="1" applyProtection="1">
      <alignment/>
      <protection locked="0"/>
    </xf>
    <xf numFmtId="176" fontId="5" fillId="0" borderId="8" xfId="0" applyNumberFormat="1" applyFont="1" applyFill="1" applyBorder="1" applyAlignment="1" applyProtection="1">
      <alignment/>
      <protection/>
    </xf>
    <xf numFmtId="177" fontId="7" fillId="29" borderId="8" xfId="64" applyNumberFormat="1" applyFont="1" applyFill="1" applyBorder="1" applyProtection="1">
      <alignment/>
      <protection locked="0"/>
    </xf>
    <xf numFmtId="49" fontId="2" fillId="0" borderId="8" xfId="0" applyNumberFormat="1" applyFont="1" applyFill="1" applyBorder="1" applyAlignment="1" applyProtection="1">
      <alignment horizontal="center" vertical="top"/>
      <protection locked="0"/>
    </xf>
    <xf numFmtId="3" fontId="2" fillId="31" borderId="8" xfId="0" applyNumberFormat="1" applyFont="1" applyFill="1" applyBorder="1" applyAlignment="1" applyProtection="1">
      <alignment horizontal="center"/>
      <protection locked="0"/>
    </xf>
    <xf numFmtId="167" fontId="2" fillId="0" borderId="0" xfId="0" applyNumberFormat="1" applyFont="1" applyAlignment="1" applyProtection="1">
      <alignment/>
      <protection locked="0"/>
    </xf>
    <xf numFmtId="0" fontId="35" fillId="0" borderId="8" xfId="0" applyFont="1" applyFill="1" applyBorder="1" applyAlignment="1" applyProtection="1">
      <alignment vertical="top" wrapText="1"/>
      <protection locked="0"/>
    </xf>
    <xf numFmtId="164" fontId="77" fillId="29" borderId="8" xfId="0" applyNumberFormat="1" applyFont="1" applyFill="1" applyBorder="1" applyAlignment="1" applyProtection="1">
      <alignment/>
      <protection locked="0"/>
    </xf>
    <xf numFmtId="164" fontId="78" fillId="29" borderId="8" xfId="0" applyNumberFormat="1" applyFont="1" applyFill="1" applyBorder="1" applyAlignment="1" applyProtection="1">
      <alignment/>
      <protection locked="0"/>
    </xf>
    <xf numFmtId="0" fontId="3" fillId="0" borderId="0" xfId="64" applyFont="1" applyAlignment="1" applyProtection="1">
      <alignment vertical="top" wrapText="1"/>
      <protection locked="0"/>
    </xf>
    <xf numFmtId="0" fontId="3" fillId="0" borderId="0" xfId="64" applyFont="1" applyAlignment="1" applyProtection="1">
      <alignment vertical="center"/>
      <protection locked="0"/>
    </xf>
    <xf numFmtId="164" fontId="76" fillId="39" borderId="0" xfId="0" applyNumberFormat="1" applyFont="1" applyFill="1" applyAlignment="1" applyProtection="1">
      <alignment/>
      <protection locked="0"/>
    </xf>
    <xf numFmtId="167" fontId="79" fillId="0" borderId="0" xfId="0" applyNumberFormat="1" applyFont="1" applyAlignment="1" applyProtection="1">
      <alignment/>
      <protection locked="0"/>
    </xf>
    <xf numFmtId="164" fontId="80" fillId="29" borderId="8" xfId="64" applyNumberFormat="1" applyFont="1" applyFill="1" applyBorder="1" applyProtection="1">
      <alignment/>
      <protection locked="0"/>
    </xf>
    <xf numFmtId="0" fontId="14" fillId="29" borderId="25" xfId="64" applyFont="1" applyFill="1" applyBorder="1" applyAlignment="1">
      <alignment horizontal="left" vertical="justify"/>
      <protection/>
    </xf>
    <xf numFmtId="0" fontId="14" fillId="29" borderId="43" xfId="64" applyFont="1" applyFill="1" applyBorder="1" applyAlignment="1">
      <alignment horizontal="left" vertical="justify"/>
      <protection/>
    </xf>
    <xf numFmtId="0" fontId="14" fillId="29" borderId="35" xfId="64" applyFont="1" applyFill="1" applyBorder="1" applyAlignment="1">
      <alignment horizontal="left" vertical="justify"/>
      <protection/>
    </xf>
    <xf numFmtId="0" fontId="7" fillId="29" borderId="25" xfId="64" applyFont="1" applyFill="1" applyBorder="1">
      <alignment/>
      <protection/>
    </xf>
    <xf numFmtId="0" fontId="7" fillId="29" borderId="43" xfId="64" applyFont="1" applyFill="1" applyBorder="1">
      <alignment/>
      <protection/>
    </xf>
    <xf numFmtId="0" fontId="7" fillId="29" borderId="35" xfId="64" applyFont="1" applyFill="1" applyBorder="1">
      <alignment/>
      <protection/>
    </xf>
    <xf numFmtId="0" fontId="3" fillId="29" borderId="0" xfId="64" applyFont="1" applyFill="1" applyAlignment="1">
      <alignment horizontal="center"/>
      <protection/>
    </xf>
    <xf numFmtId="0" fontId="7" fillId="29" borderId="0" xfId="0" applyFont="1" applyFill="1" applyAlignment="1">
      <alignment horizontal="center"/>
    </xf>
    <xf numFmtId="0" fontId="4" fillId="29" borderId="25" xfId="64" applyFont="1" applyFill="1" applyBorder="1" applyAlignment="1">
      <alignment horizontal="left"/>
      <protection/>
    </xf>
    <xf numFmtId="0" fontId="4" fillId="29" borderId="43" xfId="64" applyFont="1" applyFill="1" applyBorder="1" applyAlignment="1">
      <alignment horizontal="left"/>
      <protection/>
    </xf>
    <xf numFmtId="0" fontId="4" fillId="29" borderId="35" xfId="64" applyFont="1" applyFill="1" applyBorder="1" applyAlignment="1">
      <alignment horizontal="left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49" fontId="31" fillId="40" borderId="55" xfId="0" applyNumberFormat="1" applyFont="1" applyFill="1" applyBorder="1" applyAlignment="1" applyProtection="1">
      <alignment horizontal="left" vertical="center" wrapText="1"/>
      <protection/>
    </xf>
    <xf numFmtId="49" fontId="31" fillId="4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Font="1" applyBorder="1" applyAlignment="1">
      <alignment horizontal="justify" vertical="top" wrapText="1"/>
    </xf>
    <xf numFmtId="0" fontId="4" fillId="0" borderId="0" xfId="64" applyFont="1" applyAlignment="1">
      <alignment horizontal="center"/>
      <protection/>
    </xf>
    <xf numFmtId="0" fontId="31" fillId="0" borderId="0" xfId="0" applyFont="1" applyBorder="1" applyAlignment="1">
      <alignment horizontal="justify" wrapText="1"/>
    </xf>
    <xf numFmtId="0" fontId="4" fillId="0" borderId="0" xfId="64" applyFont="1" applyAlignment="1">
      <alignment horizontal="left" vertical="center" wrapText="1"/>
      <protection/>
    </xf>
    <xf numFmtId="0" fontId="7" fillId="0" borderId="0" xfId="64" applyFont="1" applyAlignment="1">
      <alignment horizontal="left" vertical="center" wrapText="1"/>
      <protection/>
    </xf>
    <xf numFmtId="0" fontId="31" fillId="0" borderId="0" xfId="0" applyFont="1" applyBorder="1" applyAlignment="1">
      <alignment horizontal="left" vertical="top" wrapText="1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justify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justify"/>
      <protection/>
    </xf>
    <xf numFmtId="0" fontId="4" fillId="0" borderId="15" xfId="0" applyFont="1" applyBorder="1" applyAlignment="1" applyProtection="1">
      <alignment horizontal="center" vertical="justify"/>
      <protection/>
    </xf>
    <xf numFmtId="2" fontId="15" fillId="0" borderId="13" xfId="0" applyNumberFormat="1" applyFont="1" applyBorder="1" applyAlignment="1" applyProtection="1">
      <alignment horizontal="center"/>
      <protection locked="0"/>
    </xf>
    <xf numFmtId="2" fontId="15" fillId="0" borderId="24" xfId="0" applyNumberFormat="1" applyFont="1" applyBorder="1" applyAlignment="1" applyProtection="1">
      <alignment horizontal="center"/>
      <protection locked="0"/>
    </xf>
    <xf numFmtId="2" fontId="15" fillId="0" borderId="22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justify"/>
      <protection/>
    </xf>
    <xf numFmtId="0" fontId="7" fillId="0" borderId="0" xfId="0" applyFont="1" applyFill="1" applyAlignment="1" applyProtection="1">
      <alignment horizontal="left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 vertical="justify"/>
      <protection/>
    </xf>
    <xf numFmtId="0" fontId="5" fillId="0" borderId="57" xfId="0" applyFont="1" applyFill="1" applyBorder="1" applyAlignment="1" applyProtection="1">
      <alignment horizontal="center" vertical="justify"/>
      <protection/>
    </xf>
    <xf numFmtId="0" fontId="5" fillId="0" borderId="46" xfId="0" applyFont="1" applyFill="1" applyBorder="1" applyAlignment="1" applyProtection="1">
      <alignment horizontal="center" vertical="justify"/>
      <protection/>
    </xf>
    <xf numFmtId="2" fontId="5" fillId="0" borderId="13" xfId="0" applyNumberFormat="1" applyFont="1" applyBorder="1" applyAlignment="1" applyProtection="1">
      <alignment horizontal="center"/>
      <protection locked="0"/>
    </xf>
    <xf numFmtId="2" fontId="5" fillId="0" borderId="24" xfId="0" applyNumberFormat="1" applyFont="1" applyBorder="1" applyAlignment="1" applyProtection="1">
      <alignment horizontal="center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0" borderId="43" xfId="0" applyFont="1" applyFill="1" applyBorder="1" applyAlignment="1" applyProtection="1">
      <alignment horizontal="center"/>
      <protection locked="0"/>
    </xf>
    <xf numFmtId="0" fontId="8" fillId="0" borderId="35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64" xfId="0" applyFont="1" applyFill="1" applyBorder="1" applyAlignment="1" applyProtection="1">
      <alignment horizontal="center"/>
      <protection locked="0"/>
    </xf>
    <xf numFmtId="0" fontId="8" fillId="0" borderId="65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 locked="0"/>
    </xf>
    <xf numFmtId="0" fontId="15" fillId="0" borderId="43" xfId="0" applyFont="1" applyFill="1" applyBorder="1" applyAlignment="1" applyProtection="1">
      <alignment horizontal="center"/>
      <protection locked="0"/>
    </xf>
    <xf numFmtId="0" fontId="15" fillId="0" borderId="35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165" fontId="2" fillId="0" borderId="8" xfId="0" applyNumberFormat="1" applyFont="1" applyBorder="1" applyAlignment="1" applyProtection="1">
      <alignment horizontal="center" vertical="center" wrapText="1"/>
      <protection/>
    </xf>
    <xf numFmtId="164" fontId="2" fillId="0" borderId="8" xfId="0" applyNumberFormat="1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wrapText="1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43" xfId="0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3" fillId="0" borderId="0" xfId="64" applyFont="1" applyAlignment="1">
      <alignment horizont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7" fillId="0" borderId="19" xfId="64" applyFont="1" applyBorder="1" applyAlignment="1" applyProtection="1">
      <alignment horizontal="left" vertical="center"/>
      <protection/>
    </xf>
    <xf numFmtId="0" fontId="7" fillId="0" borderId="33" xfId="64" applyFont="1" applyBorder="1" applyAlignment="1" applyProtection="1">
      <alignment horizontal="left" vertical="center"/>
      <protection/>
    </xf>
    <xf numFmtId="0" fontId="7" fillId="0" borderId="66" xfId="64" applyFont="1" applyBorder="1" applyAlignment="1" applyProtection="1">
      <alignment horizontal="left" vertical="center"/>
      <protection/>
    </xf>
    <xf numFmtId="0" fontId="7" fillId="0" borderId="21" xfId="64" applyFont="1" applyBorder="1" applyAlignment="1" applyProtection="1">
      <alignment horizontal="left" vertical="top" wrapText="1"/>
      <protection/>
    </xf>
    <xf numFmtId="0" fontId="7" fillId="0" borderId="67" xfId="64" applyFont="1" applyBorder="1" applyAlignment="1" applyProtection="1">
      <alignment horizontal="left" vertical="top" wrapText="1"/>
      <protection/>
    </xf>
    <xf numFmtId="0" fontId="7" fillId="0" borderId="34" xfId="64" applyFont="1" applyBorder="1" applyAlignment="1" applyProtection="1">
      <alignment horizontal="left" vertical="top" wrapText="1"/>
      <protection/>
    </xf>
    <xf numFmtId="0" fontId="7" fillId="0" borderId="21" xfId="64" applyFont="1" applyBorder="1" applyAlignment="1" applyProtection="1">
      <alignment horizontal="center" vertical="center" wrapText="1"/>
      <protection/>
    </xf>
    <xf numFmtId="0" fontId="7" fillId="0" borderId="67" xfId="64" applyFont="1" applyBorder="1" applyAlignment="1" applyProtection="1">
      <alignment horizontal="center" vertical="center" wrapText="1"/>
      <protection/>
    </xf>
    <xf numFmtId="0" fontId="7" fillId="0" borderId="34" xfId="64" applyFont="1" applyBorder="1" applyAlignment="1" applyProtection="1">
      <alignment horizontal="center" vertical="center" wrapText="1"/>
      <protection/>
    </xf>
    <xf numFmtId="0" fontId="4" fillId="0" borderId="41" xfId="64" applyNumberFormat="1" applyFont="1" applyBorder="1" applyAlignment="1" applyProtection="1">
      <alignment horizontal="center" vertical="center"/>
      <protection/>
    </xf>
    <xf numFmtId="0" fontId="4" fillId="0" borderId="68" xfId="64" applyNumberFormat="1" applyFont="1" applyBorder="1" applyAlignment="1" applyProtection="1">
      <alignment horizontal="center" vertical="center"/>
      <protection/>
    </xf>
    <xf numFmtId="0" fontId="4" fillId="0" borderId="69" xfId="64" applyNumberFormat="1" applyFont="1" applyBorder="1" applyAlignment="1" applyProtection="1">
      <alignment horizontal="center" vertical="center"/>
      <protection/>
    </xf>
    <xf numFmtId="0" fontId="4" fillId="0" borderId="70" xfId="64" applyNumberFormat="1" applyFont="1" applyBorder="1" applyAlignment="1" applyProtection="1">
      <alignment horizontal="center" vertical="center"/>
      <protection/>
    </xf>
    <xf numFmtId="0" fontId="4" fillId="0" borderId="39" xfId="64" applyNumberFormat="1" applyFont="1" applyBorder="1" applyAlignment="1" applyProtection="1">
      <alignment horizontal="center" vertical="center"/>
      <protection/>
    </xf>
    <xf numFmtId="0" fontId="4" fillId="0" borderId="71" xfId="64" applyNumberFormat="1" applyFont="1" applyBorder="1" applyAlignment="1" applyProtection="1">
      <alignment horizontal="center" vertical="center"/>
      <protection/>
    </xf>
    <xf numFmtId="0" fontId="7" fillId="0" borderId="19" xfId="64" applyFont="1" applyBorder="1" applyProtection="1">
      <alignment/>
      <protection/>
    </xf>
    <xf numFmtId="0" fontId="7" fillId="0" borderId="33" xfId="64" applyFont="1" applyBorder="1" applyProtection="1">
      <alignment/>
      <protection/>
    </xf>
    <xf numFmtId="0" fontId="7" fillId="0" borderId="19" xfId="64" applyFont="1" applyBorder="1" applyAlignment="1" applyProtection="1">
      <alignment horizontal="center" vertical="center"/>
      <protection/>
    </xf>
    <xf numFmtId="0" fontId="7" fillId="0" borderId="66" xfId="64" applyFont="1" applyBorder="1" applyAlignment="1" applyProtection="1">
      <alignment horizontal="center" vertical="center"/>
      <protection/>
    </xf>
    <xf numFmtId="0" fontId="7" fillId="0" borderId="33" xfId="64" applyFont="1" applyBorder="1" applyAlignment="1" applyProtection="1">
      <alignment horizontal="center" vertical="center"/>
      <protection/>
    </xf>
    <xf numFmtId="0" fontId="7" fillId="0" borderId="7" xfId="64" applyFont="1" applyBorder="1" applyAlignment="1" applyProtection="1">
      <alignment horizontal="center" vertical="center"/>
      <protection/>
    </xf>
    <xf numFmtId="0" fontId="7" fillId="0" borderId="21" xfId="64" applyFont="1" applyFill="1" applyBorder="1" applyAlignment="1" applyProtection="1">
      <alignment horizontal="left" vertical="top" wrapText="1"/>
      <protection/>
    </xf>
    <xf numFmtId="0" fontId="7" fillId="0" borderId="34" xfId="64" applyFont="1" applyFill="1" applyBorder="1" applyAlignment="1" applyProtection="1">
      <alignment horizontal="left" vertical="top" wrapText="1"/>
      <protection/>
    </xf>
    <xf numFmtId="0" fontId="7" fillId="0" borderId="67" xfId="64" applyFont="1" applyFill="1" applyBorder="1" applyAlignment="1" applyProtection="1">
      <alignment horizontal="left" vertical="top" wrapText="1"/>
      <protection/>
    </xf>
    <xf numFmtId="0" fontId="7" fillId="0" borderId="21" xfId="64" applyFont="1" applyFill="1" applyBorder="1" applyAlignment="1" applyProtection="1">
      <alignment horizontal="center" vertical="center" wrapText="1"/>
      <protection/>
    </xf>
    <xf numFmtId="0" fontId="7" fillId="0" borderId="34" xfId="64" applyFont="1" applyFill="1" applyBorder="1" applyAlignment="1" applyProtection="1">
      <alignment horizontal="center" vertical="center" wrapText="1"/>
      <protection/>
    </xf>
    <xf numFmtId="0" fontId="10" fillId="0" borderId="0" xfId="64" applyFont="1" applyFill="1" applyAlignment="1">
      <alignment horizontal="center" vertical="center" wrapText="1"/>
      <protection/>
    </xf>
    <xf numFmtId="0" fontId="12" fillId="0" borderId="7" xfId="54" applyFont="1" applyBorder="1" applyAlignment="1" applyProtection="1">
      <alignment horizontal="center" vertical="center" wrapText="1"/>
      <protection/>
    </xf>
    <xf numFmtId="0" fontId="12" fillId="0" borderId="66" xfId="54" applyFont="1" applyBorder="1" applyAlignment="1" applyProtection="1">
      <alignment horizontal="center" vertical="center" wrapText="1"/>
      <protection/>
    </xf>
    <xf numFmtId="0" fontId="12" fillId="0" borderId="33" xfId="54" applyFont="1" applyBorder="1" applyAlignment="1" applyProtection="1">
      <alignment horizontal="center" vertical="center" wrapText="1"/>
      <protection/>
    </xf>
    <xf numFmtId="0" fontId="4" fillId="0" borderId="72" xfId="54" applyFont="1" applyBorder="1" applyAlignment="1" applyProtection="1">
      <alignment horizontal="center" vertical="center" wrapText="1"/>
      <protection/>
    </xf>
    <xf numFmtId="0" fontId="4" fillId="0" borderId="67" xfId="54" applyFont="1" applyBorder="1" applyAlignment="1" applyProtection="1">
      <alignment horizontal="center" vertical="center" wrapText="1"/>
      <protection/>
    </xf>
    <xf numFmtId="0" fontId="4" fillId="0" borderId="34" xfId="54" applyFont="1" applyBorder="1" applyAlignment="1" applyProtection="1">
      <alignment horizontal="center" vertical="center" wrapText="1"/>
      <protection/>
    </xf>
    <xf numFmtId="0" fontId="4" fillId="0" borderId="37" xfId="54" applyFont="1" applyBorder="1" applyAlignment="1" applyProtection="1">
      <alignment horizontal="center" vertical="center" wrapText="1"/>
      <protection/>
    </xf>
    <xf numFmtId="0" fontId="4" fillId="0" borderId="73" xfId="54" applyFont="1" applyBorder="1" applyAlignment="1" applyProtection="1">
      <alignment horizontal="center" vertical="center" wrapText="1"/>
      <protection/>
    </xf>
    <xf numFmtId="0" fontId="4" fillId="0" borderId="38" xfId="54" applyFont="1" applyBorder="1" applyAlignment="1" applyProtection="1">
      <alignment horizontal="center" vertical="center" wrapText="1"/>
      <protection/>
    </xf>
    <xf numFmtId="49" fontId="4" fillId="0" borderId="58" xfId="64" applyNumberFormat="1" applyFont="1" applyBorder="1" applyAlignment="1" applyProtection="1">
      <alignment horizontal="center" vertical="center" wrapText="1"/>
      <protection/>
    </xf>
    <xf numFmtId="49" fontId="4" fillId="0" borderId="62" xfId="64" applyNumberFormat="1" applyFont="1" applyBorder="1" applyAlignment="1" applyProtection="1">
      <alignment horizontal="center" vertical="center" wrapText="1"/>
      <protection/>
    </xf>
    <xf numFmtId="49" fontId="4" fillId="0" borderId="63" xfId="64" applyNumberFormat="1" applyFont="1" applyBorder="1" applyAlignment="1" applyProtection="1">
      <alignment horizontal="center" vertical="center" wrapText="1"/>
      <protection/>
    </xf>
    <xf numFmtId="0" fontId="15" fillId="0" borderId="14" xfId="64" applyFont="1" applyBorder="1" applyAlignment="1" applyProtection="1">
      <alignment horizontal="center" vertical="top" wrapText="1"/>
      <protection/>
    </xf>
    <xf numFmtId="0" fontId="15" fillId="0" borderId="16" xfId="64" applyFont="1" applyBorder="1" applyAlignment="1" applyProtection="1">
      <alignment horizontal="center" vertical="top" wrapText="1"/>
      <protection/>
    </xf>
    <xf numFmtId="0" fontId="15" fillId="0" borderId="14" xfId="64" applyFont="1" applyBorder="1" applyAlignment="1" applyProtection="1">
      <alignment vertical="top" wrapText="1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5" fillId="0" borderId="13" xfId="54" applyFont="1" applyBorder="1" applyAlignment="1" applyProtection="1">
      <alignment horizontal="center" vertical="center" wrapText="1"/>
      <protection/>
    </xf>
    <xf numFmtId="0" fontId="15" fillId="0" borderId="14" xfId="54" applyFont="1" applyBorder="1" applyAlignment="1" applyProtection="1">
      <alignment horizontal="center" vertical="center" wrapText="1"/>
      <protection/>
    </xf>
    <xf numFmtId="0" fontId="15" fillId="0" borderId="74" xfId="54" applyFont="1" applyBorder="1" applyAlignment="1" applyProtection="1">
      <alignment horizontal="center" vertical="center" wrapText="1"/>
      <protection/>
    </xf>
    <xf numFmtId="0" fontId="15" fillId="0" borderId="25" xfId="54" applyFont="1" applyBorder="1" applyAlignment="1" applyProtection="1">
      <alignment horizontal="center" vertical="center" wrapText="1"/>
      <protection/>
    </xf>
    <xf numFmtId="49" fontId="15" fillId="0" borderId="58" xfId="64" applyNumberFormat="1" applyFont="1" applyBorder="1" applyAlignment="1" applyProtection="1">
      <alignment horizontal="center" vertical="center" wrapText="1"/>
      <protection/>
    </xf>
    <xf numFmtId="49" fontId="15" fillId="0" borderId="62" xfId="64" applyNumberFormat="1" applyFont="1" applyBorder="1" applyAlignment="1" applyProtection="1">
      <alignment horizontal="center" vertical="center" wrapText="1"/>
      <protection/>
    </xf>
    <xf numFmtId="49" fontId="15" fillId="0" borderId="63" xfId="64" applyNumberFormat="1" applyFont="1" applyBorder="1" applyAlignment="1" applyProtection="1">
      <alignment horizontal="center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ЗаголовокСтолбца" xfId="54"/>
    <cellStyle name="Защитный" xfId="55"/>
    <cellStyle name="Значение" xfId="56"/>
    <cellStyle name="Итог" xfId="57"/>
    <cellStyle name="Контрольная ячейка" xfId="58"/>
    <cellStyle name="Мой заголовок" xfId="59"/>
    <cellStyle name="Мой заголовок листа" xfId="60"/>
    <cellStyle name="Мои наименования показателей" xfId="61"/>
    <cellStyle name="Название" xfId="62"/>
    <cellStyle name="Нейтральный" xfId="63"/>
    <cellStyle name="Обычный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екстовый" xfId="72"/>
    <cellStyle name="Тысячи [0]_3Com" xfId="73"/>
    <cellStyle name="Тысячи_3Com" xfId="74"/>
    <cellStyle name="Comma" xfId="75"/>
    <cellStyle name="Comma [0]" xfId="76"/>
    <cellStyle name="Формула" xfId="77"/>
    <cellStyle name="Формула_свод УЕ по сетевым 2.1" xfId="78"/>
    <cellStyle name="Формула_свод УЕ по сетевым 2.2" xfId="79"/>
    <cellStyle name="ФормулаВБ" xfId="80"/>
    <cellStyle name="ФормулаНаКонтроль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19050</xdr:rowOff>
    </xdr:from>
    <xdr:to>
      <xdr:col>0</xdr:col>
      <xdr:colOff>609600</xdr:colOff>
      <xdr:row>2</xdr:row>
      <xdr:rowOff>47625</xdr:rowOff>
    </xdr:to>
    <xdr:pic macro="[3]!Instruction.ImageClick">
      <xdr:nvPicPr>
        <xdr:cNvPr id="1" name="InstrImage_1" descr="AllDay.ru_Settings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7</xdr:row>
      <xdr:rowOff>66675</xdr:rowOff>
    </xdr:from>
    <xdr:to>
      <xdr:col>0</xdr:col>
      <xdr:colOff>609600</xdr:colOff>
      <xdr:row>7</xdr:row>
      <xdr:rowOff>190500</xdr:rowOff>
    </xdr:to>
    <xdr:pic macro="[3]!Instruction.ImageClick">
      <xdr:nvPicPr>
        <xdr:cNvPr id="2" name="InstrImage_2" descr="AllDay.ru_App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419225"/>
          <a:ext cx="295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1409700</xdr:colOff>
      <xdr:row>0</xdr:row>
      <xdr:rowOff>28575</xdr:rowOff>
    </xdr:from>
    <xdr:to>
      <xdr:col>17</xdr:col>
      <xdr:colOff>123825</xdr:colOff>
      <xdr:row>37</xdr:row>
      <xdr:rowOff>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28575"/>
          <a:ext cx="6229350" cy="939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B-PL\NBPL\_F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&#1045;&#1048;&#1040;&#1057;\&#1055;&#1088;&#1080;&#1096;&#1083;&#1086;\15.05.07\tset.net.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-2\public\Users\Sebak\Desktop\FORM3.1.2013(v1.0).BKP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</sheetNames>
    <sheetDataSet>
      <sheetData sheetId="2">
        <row r="13">
          <cell r="E13" t="str">
            <v>Введите название региона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definedNames>
      <definedName name="Instruction.Image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3:I25"/>
  <sheetViews>
    <sheetView view="pageBreakPreview" zoomScaleSheetLayoutView="100" zoomScalePageLayoutView="0" workbookViewId="0" topLeftCell="A1">
      <selection activeCell="N8" sqref="N8"/>
    </sheetView>
  </sheetViews>
  <sheetFormatPr defaultColWidth="9.140625" defaultRowHeight="15"/>
  <cols>
    <col min="1" max="1" width="10.57421875" style="368" customWidth="1"/>
    <col min="2" max="16384" width="9.140625" style="368" customWidth="1"/>
  </cols>
  <sheetData>
    <row r="13" spans="1:9" ht="18.75">
      <c r="A13" s="483" t="s">
        <v>499</v>
      </c>
      <c r="B13" s="483"/>
      <c r="C13" s="483"/>
      <c r="D13" s="483"/>
      <c r="E13" s="483"/>
      <c r="F13" s="483"/>
      <c r="G13" s="483"/>
      <c r="H13" s="483"/>
      <c r="I13" s="483"/>
    </row>
    <row r="16" spans="3:7" ht="18.75">
      <c r="C16" s="484" t="s">
        <v>504</v>
      </c>
      <c r="D16" s="484"/>
      <c r="E16" s="484"/>
      <c r="F16" s="484"/>
      <c r="G16" s="484"/>
    </row>
    <row r="18" spans="1:8" ht="18.75">
      <c r="A18" s="369"/>
      <c r="B18" s="369"/>
      <c r="C18" s="369"/>
      <c r="D18" s="369"/>
      <c r="E18" s="369"/>
      <c r="H18" s="185" t="s">
        <v>306</v>
      </c>
    </row>
    <row r="19" spans="1:5" ht="18.75">
      <c r="A19" s="485" t="s">
        <v>500</v>
      </c>
      <c r="B19" s="486"/>
      <c r="C19" s="486"/>
      <c r="D19" s="486"/>
      <c r="E19" s="487"/>
    </row>
    <row r="20" spans="1:9" s="190" customFormat="1" ht="18.75" customHeight="1">
      <c r="A20" s="477" t="s">
        <v>501</v>
      </c>
      <c r="B20" s="478"/>
      <c r="C20" s="478"/>
      <c r="D20" s="478"/>
      <c r="E20" s="479"/>
      <c r="G20" s="480" t="s">
        <v>502</v>
      </c>
      <c r="H20" s="481"/>
      <c r="I20" s="482"/>
    </row>
    <row r="21" ht="22.5" customHeight="1"/>
    <row r="22" ht="10.5" customHeight="1">
      <c r="A22" s="370"/>
    </row>
    <row r="23" ht="18.75">
      <c r="A23" s="368" t="s">
        <v>307</v>
      </c>
    </row>
    <row r="24" spans="1:5" ht="18.75">
      <c r="A24" s="485" t="s">
        <v>505</v>
      </c>
      <c r="B24" s="486"/>
      <c r="C24" s="486"/>
      <c r="D24" s="486"/>
      <c r="E24" s="487"/>
    </row>
    <row r="25" spans="1:9" ht="18.75">
      <c r="A25" s="477" t="s">
        <v>503</v>
      </c>
      <c r="B25" s="478"/>
      <c r="C25" s="478"/>
      <c r="D25" s="478"/>
      <c r="E25" s="479"/>
      <c r="G25" s="480" t="s">
        <v>537</v>
      </c>
      <c r="H25" s="481"/>
      <c r="I25" s="482"/>
    </row>
    <row r="26" s="371" customFormat="1" ht="12"/>
  </sheetData>
  <sheetProtection/>
  <mergeCells count="8">
    <mergeCell ref="A25:E25"/>
    <mergeCell ref="G25:I25"/>
    <mergeCell ref="A13:I13"/>
    <mergeCell ref="C16:G16"/>
    <mergeCell ref="A19:E19"/>
    <mergeCell ref="A20:E20"/>
    <mergeCell ref="G20:I20"/>
    <mergeCell ref="A24:E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Z64"/>
  <sheetViews>
    <sheetView view="pageBreakPreview" zoomScale="75" zoomScaleSheetLayoutView="75" zoomScalePageLayoutView="0" workbookViewId="0" topLeftCell="A1">
      <selection activeCell="F5" sqref="F5:H5"/>
    </sheetView>
  </sheetViews>
  <sheetFormatPr defaultColWidth="9.140625" defaultRowHeight="15"/>
  <cols>
    <col min="1" max="1" width="20.7109375" style="291" customWidth="1"/>
    <col min="2" max="2" width="17.140625" style="283" customWidth="1"/>
    <col min="3" max="3" width="19.00390625" style="283" customWidth="1"/>
    <col min="4" max="4" width="13.421875" style="287" customWidth="1"/>
    <col min="5" max="5" width="26.421875" style="287" customWidth="1"/>
    <col min="6" max="6" width="18.421875" style="283" customWidth="1"/>
    <col min="7" max="7" width="12.7109375" style="287" customWidth="1"/>
    <col min="8" max="8" width="26.421875" style="287" customWidth="1"/>
    <col min="9" max="9" width="22.00390625" style="289" customWidth="1"/>
    <col min="10" max="10" width="19.00390625" style="289" customWidth="1"/>
    <col min="11" max="11" width="14.8515625" style="289" customWidth="1"/>
    <col min="12" max="12" width="7.7109375" style="289" customWidth="1"/>
    <col min="13" max="13" width="8.8515625" style="289" customWidth="1"/>
    <col min="14" max="14" width="12.7109375" style="289" customWidth="1"/>
    <col min="15" max="15" width="12.140625" style="289" customWidth="1"/>
    <col min="16" max="16" width="13.28125" style="289" customWidth="1"/>
    <col min="17" max="16384" width="9.140625" style="289" customWidth="1"/>
  </cols>
  <sheetData>
    <row r="1" spans="1:26" ht="62.25" customHeight="1">
      <c r="A1" s="600" t="s">
        <v>287</v>
      </c>
      <c r="B1" s="600"/>
      <c r="C1" s="600"/>
      <c r="D1" s="600"/>
      <c r="E1" s="600"/>
      <c r="F1" s="600"/>
      <c r="G1" s="600"/>
      <c r="H1" s="600"/>
      <c r="I1" s="306"/>
      <c r="J1" s="306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</row>
    <row r="2" spans="1:10" s="233" customFormat="1" ht="51.75" customHeight="1">
      <c r="A2" s="584" t="str">
        <f>Лист1!A13</f>
        <v>ЗАО"Водоканал" г.Новокузнецк</v>
      </c>
      <c r="B2" s="584"/>
      <c r="C2" s="584"/>
      <c r="D2" s="584"/>
      <c r="E2" s="584"/>
      <c r="F2" s="584"/>
      <c r="G2" s="584"/>
      <c r="H2" s="584"/>
      <c r="I2" s="232"/>
      <c r="J2" s="232"/>
    </row>
    <row r="3" spans="1:26" ht="15.75" customHeight="1">
      <c r="A3" s="237"/>
      <c r="B3" s="307"/>
      <c r="C3" s="307"/>
      <c r="D3" s="238"/>
      <c r="E3" s="238"/>
      <c r="F3" s="307"/>
      <c r="G3" s="238"/>
      <c r="H3" s="238"/>
      <c r="I3" s="238"/>
      <c r="J3" s="238"/>
      <c r="M3" s="237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2:26" ht="16.5" thickBot="1">
      <c r="B4" s="307"/>
      <c r="C4" s="307"/>
      <c r="F4" s="307"/>
      <c r="H4" s="182" t="s">
        <v>288</v>
      </c>
      <c r="M4" s="282"/>
      <c r="N4" s="283"/>
      <c r="O4" s="284"/>
      <c r="P4" s="284"/>
      <c r="Q4" s="287"/>
      <c r="R4" s="285"/>
      <c r="S4" s="285"/>
      <c r="T4" s="285"/>
      <c r="U4" s="285"/>
      <c r="V4" s="287"/>
      <c r="W4" s="285"/>
      <c r="X4" s="285"/>
      <c r="Y4" s="285"/>
      <c r="Z4" s="285"/>
    </row>
    <row r="5" spans="1:26" ht="45.75" customHeight="1">
      <c r="A5" s="601" t="s">
        <v>289</v>
      </c>
      <c r="B5" s="603" t="s">
        <v>255</v>
      </c>
      <c r="C5" s="605" t="s">
        <v>258</v>
      </c>
      <c r="D5" s="606"/>
      <c r="E5" s="607"/>
      <c r="F5" s="605" t="s">
        <v>259</v>
      </c>
      <c r="G5" s="606"/>
      <c r="H5" s="607"/>
      <c r="I5" s="308"/>
      <c r="J5" s="308"/>
      <c r="M5" s="282"/>
      <c r="N5" s="286"/>
      <c r="O5" s="287"/>
      <c r="P5" s="287"/>
      <c r="Q5" s="287"/>
      <c r="R5" s="287"/>
      <c r="S5" s="287"/>
      <c r="T5" s="287"/>
      <c r="U5" s="290"/>
      <c r="V5" s="287"/>
      <c r="W5" s="287"/>
      <c r="X5" s="287"/>
      <c r="Y5" s="287"/>
      <c r="Z5" s="290"/>
    </row>
    <row r="6" spans="1:25" ht="57.75" customHeight="1" thickBot="1">
      <c r="A6" s="602"/>
      <c r="B6" s="604"/>
      <c r="C6" s="309" t="s">
        <v>290</v>
      </c>
      <c r="D6" s="311" t="s">
        <v>291</v>
      </c>
      <c r="E6" s="310" t="s">
        <v>262</v>
      </c>
      <c r="F6" s="309" t="s">
        <v>290</v>
      </c>
      <c r="G6" s="311" t="s">
        <v>291</v>
      </c>
      <c r="H6" s="312" t="s">
        <v>262</v>
      </c>
      <c r="I6" s="313"/>
      <c r="J6" s="313"/>
      <c r="M6" s="282"/>
      <c r="N6" s="288"/>
      <c r="P6" s="287"/>
      <c r="Q6" s="287"/>
      <c r="X6" s="314"/>
      <c r="Y6" s="314"/>
    </row>
    <row r="7" spans="1:25" ht="15" hidden="1" thickBot="1">
      <c r="A7" s="602"/>
      <c r="B7" s="604"/>
      <c r="C7" s="315"/>
      <c r="D7" s="316"/>
      <c r="E7" s="317"/>
      <c r="F7" s="315"/>
      <c r="G7" s="316"/>
      <c r="H7" s="318"/>
      <c r="I7" s="313"/>
      <c r="J7" s="313"/>
      <c r="K7" s="292"/>
      <c r="M7" s="282"/>
      <c r="N7" s="288"/>
      <c r="P7" s="287"/>
      <c r="Q7" s="290"/>
      <c r="R7" s="291"/>
      <c r="V7" s="290"/>
      <c r="W7" s="291"/>
      <c r="X7" s="295"/>
      <c r="Y7" s="295"/>
    </row>
    <row r="8" spans="1:26" ht="15" hidden="1" thickBot="1">
      <c r="A8" s="602"/>
      <c r="B8" s="604"/>
      <c r="C8" s="315">
        <v>2010</v>
      </c>
      <c r="D8" s="316">
        <v>2010</v>
      </c>
      <c r="E8" s="317">
        <v>2010</v>
      </c>
      <c r="F8" s="315">
        <v>2010</v>
      </c>
      <c r="G8" s="316">
        <v>2010</v>
      </c>
      <c r="H8" s="318">
        <v>2010</v>
      </c>
      <c r="I8" s="319"/>
      <c r="J8" s="320"/>
      <c r="M8" s="282"/>
      <c r="N8" s="288"/>
      <c r="P8" s="287"/>
      <c r="Q8" s="292"/>
      <c r="R8" s="292"/>
      <c r="S8" s="293"/>
      <c r="T8" s="293"/>
      <c r="U8" s="292"/>
      <c r="V8" s="292"/>
      <c r="W8" s="292"/>
      <c r="X8" s="292"/>
      <c r="Y8" s="292"/>
      <c r="Z8" s="292"/>
    </row>
    <row r="9" spans="1:26" ht="15" customHeight="1" hidden="1">
      <c r="A9" s="315"/>
      <c r="B9" s="317"/>
      <c r="C9" s="315" t="s">
        <v>15</v>
      </c>
      <c r="D9" s="316" t="s">
        <v>39</v>
      </c>
      <c r="E9" s="317" t="s">
        <v>44</v>
      </c>
      <c r="F9" s="315" t="s">
        <v>15</v>
      </c>
      <c r="G9" s="316" t="s">
        <v>39</v>
      </c>
      <c r="H9" s="318" t="s">
        <v>44</v>
      </c>
      <c r="I9" s="319"/>
      <c r="J9" s="320"/>
      <c r="M9" s="282"/>
      <c r="N9" s="288"/>
      <c r="R9" s="293"/>
      <c r="S9" s="293"/>
      <c r="T9" s="293"/>
      <c r="U9" s="292"/>
      <c r="V9" s="292"/>
      <c r="W9" s="292"/>
      <c r="X9" s="292"/>
      <c r="Y9" s="292"/>
      <c r="Z9" s="292"/>
    </row>
    <row r="10" spans="1:26" ht="15" hidden="1" thickBot="1">
      <c r="A10" s="321"/>
      <c r="B10" s="322"/>
      <c r="C10" s="321"/>
      <c r="D10" s="323"/>
      <c r="E10" s="324"/>
      <c r="F10" s="321"/>
      <c r="G10" s="323"/>
      <c r="H10" s="325"/>
      <c r="I10" s="319"/>
      <c r="J10" s="320"/>
      <c r="M10" s="282"/>
      <c r="N10" s="288"/>
      <c r="P10" s="287"/>
      <c r="Q10" s="294"/>
      <c r="R10" s="292"/>
      <c r="U10" s="292"/>
      <c r="V10" s="292"/>
      <c r="W10" s="292"/>
      <c r="X10" s="292"/>
      <c r="Y10" s="292"/>
      <c r="Z10" s="292"/>
    </row>
    <row r="11" spans="1:25" ht="15">
      <c r="A11" s="599" t="s">
        <v>292</v>
      </c>
      <c r="B11" s="327" t="s">
        <v>267</v>
      </c>
      <c r="C11" s="328">
        <v>500</v>
      </c>
      <c r="D11" s="329"/>
      <c r="E11" s="330">
        <f aca="true" t="shared" si="0" ref="E11:E50">C11*D11</f>
        <v>0</v>
      </c>
      <c r="F11" s="328">
        <v>500</v>
      </c>
      <c r="G11" s="329"/>
      <c r="H11" s="331">
        <f aca="true" t="shared" si="1" ref="H11:H50">F11*G11</f>
        <v>0</v>
      </c>
      <c r="I11" s="319"/>
      <c r="J11" s="320"/>
      <c r="M11" s="282"/>
      <c r="N11" s="288"/>
      <c r="P11" s="287"/>
      <c r="Q11" s="234"/>
      <c r="R11" s="295"/>
      <c r="S11" s="296"/>
      <c r="T11" s="296"/>
      <c r="V11" s="234"/>
      <c r="W11" s="295"/>
      <c r="X11" s="295"/>
      <c r="Y11" s="295"/>
    </row>
    <row r="12" spans="1:25" s="291" customFormat="1" ht="15">
      <c r="A12" s="599"/>
      <c r="B12" s="332">
        <v>330</v>
      </c>
      <c r="C12" s="333">
        <v>250</v>
      </c>
      <c r="D12" s="329"/>
      <c r="E12" s="334">
        <f t="shared" si="0"/>
        <v>0</v>
      </c>
      <c r="F12" s="333">
        <v>250</v>
      </c>
      <c r="G12" s="329"/>
      <c r="H12" s="335">
        <f t="shared" si="1"/>
        <v>0</v>
      </c>
      <c r="I12" s="319"/>
      <c r="J12" s="320"/>
      <c r="M12" s="282"/>
      <c r="N12" s="336"/>
      <c r="P12" s="290"/>
      <c r="Q12" s="234"/>
      <c r="R12" s="295"/>
      <c r="S12" s="337"/>
      <c r="T12" s="337"/>
      <c r="V12" s="234"/>
      <c r="W12" s="295"/>
      <c r="X12" s="295"/>
      <c r="Y12" s="295"/>
    </row>
    <row r="13" spans="1:26" ht="15">
      <c r="A13" s="599"/>
      <c r="B13" s="338">
        <v>220</v>
      </c>
      <c r="C13" s="333">
        <v>210</v>
      </c>
      <c r="D13" s="329"/>
      <c r="E13" s="334">
        <f t="shared" si="0"/>
        <v>0</v>
      </c>
      <c r="F13" s="333">
        <v>210</v>
      </c>
      <c r="G13" s="329"/>
      <c r="H13" s="335">
        <f t="shared" si="1"/>
        <v>0</v>
      </c>
      <c r="I13" s="319"/>
      <c r="J13" s="320"/>
      <c r="M13" s="282"/>
      <c r="N13" s="288"/>
      <c r="P13" s="287"/>
      <c r="Q13" s="297"/>
      <c r="R13" s="293"/>
      <c r="S13" s="293"/>
      <c r="T13" s="293"/>
      <c r="U13" s="292"/>
      <c r="V13" s="292"/>
      <c r="W13" s="292"/>
      <c r="X13" s="292"/>
      <c r="Y13" s="292"/>
      <c r="Z13" s="292"/>
    </row>
    <row r="14" spans="1:26" ht="15">
      <c r="A14" s="599"/>
      <c r="B14" s="339" t="s">
        <v>272</v>
      </c>
      <c r="C14" s="333">
        <v>105</v>
      </c>
      <c r="D14" s="329"/>
      <c r="E14" s="334">
        <f t="shared" si="0"/>
        <v>0</v>
      </c>
      <c r="F14" s="333">
        <v>105</v>
      </c>
      <c r="G14" s="329"/>
      <c r="H14" s="335">
        <f t="shared" si="1"/>
        <v>0</v>
      </c>
      <c r="I14" s="319"/>
      <c r="J14" s="320"/>
      <c r="M14" s="282"/>
      <c r="N14" s="288"/>
      <c r="O14" s="290"/>
      <c r="P14" s="287"/>
      <c r="Q14" s="287"/>
      <c r="R14" s="293"/>
      <c r="S14" s="293"/>
      <c r="T14" s="293"/>
      <c r="U14" s="292"/>
      <c r="V14" s="292"/>
      <c r="W14" s="292"/>
      <c r="X14" s="292"/>
      <c r="Y14" s="292"/>
      <c r="Z14" s="292"/>
    </row>
    <row r="15" spans="1:26" ht="11.25" customHeight="1">
      <c r="A15" s="599"/>
      <c r="B15" s="340">
        <v>35</v>
      </c>
      <c r="C15" s="333">
        <v>75</v>
      </c>
      <c r="D15" s="329"/>
      <c r="E15" s="334">
        <f t="shared" si="0"/>
        <v>0</v>
      </c>
      <c r="F15" s="333">
        <v>75</v>
      </c>
      <c r="G15" s="329"/>
      <c r="H15" s="335">
        <f t="shared" si="1"/>
        <v>0</v>
      </c>
      <c r="I15" s="319"/>
      <c r="J15" s="320"/>
      <c r="M15" s="298"/>
      <c r="N15" s="288"/>
      <c r="O15" s="299"/>
      <c r="P15" s="287"/>
      <c r="Q15" s="300"/>
      <c r="R15" s="300"/>
      <c r="S15" s="300"/>
      <c r="T15" s="300"/>
      <c r="U15" s="292"/>
      <c r="V15" s="292"/>
      <c r="W15" s="292"/>
      <c r="X15" s="292"/>
      <c r="Y15" s="292"/>
      <c r="Z15" s="292"/>
    </row>
    <row r="16" spans="1:26" ht="13.5" customHeight="1">
      <c r="A16" s="599" t="s">
        <v>293</v>
      </c>
      <c r="B16" s="340">
        <v>1150</v>
      </c>
      <c r="C16" s="333">
        <v>60</v>
      </c>
      <c r="D16" s="329"/>
      <c r="E16" s="334">
        <f t="shared" si="0"/>
        <v>0</v>
      </c>
      <c r="F16" s="333">
        <v>60</v>
      </c>
      <c r="G16" s="329"/>
      <c r="H16" s="335">
        <f t="shared" si="1"/>
        <v>0</v>
      </c>
      <c r="I16" s="319"/>
      <c r="J16" s="320"/>
      <c r="M16" s="301"/>
      <c r="N16" s="288"/>
      <c r="O16" s="299"/>
      <c r="P16" s="287"/>
      <c r="Q16" s="290"/>
      <c r="R16" s="291"/>
      <c r="S16" s="291"/>
      <c r="T16" s="291"/>
      <c r="V16" s="290"/>
      <c r="W16" s="295"/>
      <c r="X16" s="295"/>
      <c r="Y16" s="341"/>
      <c r="Z16" s="292"/>
    </row>
    <row r="17" spans="1:26" ht="12.75" customHeight="1">
      <c r="A17" s="599"/>
      <c r="B17" s="340">
        <v>750</v>
      </c>
      <c r="C17" s="333">
        <v>43</v>
      </c>
      <c r="D17" s="329"/>
      <c r="E17" s="334">
        <f t="shared" si="0"/>
        <v>0</v>
      </c>
      <c r="F17" s="333">
        <v>43</v>
      </c>
      <c r="G17" s="329"/>
      <c r="H17" s="335">
        <f t="shared" si="1"/>
        <v>0</v>
      </c>
      <c r="I17" s="319"/>
      <c r="J17" s="320"/>
      <c r="M17" s="301"/>
      <c r="N17" s="288"/>
      <c r="O17" s="299"/>
      <c r="P17" s="287"/>
      <c r="Q17" s="302"/>
      <c r="W17" s="314"/>
      <c r="X17" s="314"/>
      <c r="Y17" s="292"/>
      <c r="Z17" s="292"/>
    </row>
    <row r="18" spans="1:26" s="342" customFormat="1" ht="17.25" customHeight="1">
      <c r="A18" s="599"/>
      <c r="B18" s="340" t="s">
        <v>267</v>
      </c>
      <c r="C18" s="333">
        <v>28</v>
      </c>
      <c r="D18" s="329"/>
      <c r="E18" s="334">
        <f t="shared" si="0"/>
        <v>0</v>
      </c>
      <c r="F18" s="333">
        <v>28</v>
      </c>
      <c r="G18" s="329"/>
      <c r="H18" s="335">
        <f t="shared" si="1"/>
        <v>0</v>
      </c>
      <c r="I18" s="319"/>
      <c r="J18" s="320"/>
      <c r="M18" s="301"/>
      <c r="N18" s="343"/>
      <c r="O18" s="344"/>
      <c r="P18" s="286"/>
      <c r="Q18" s="345"/>
      <c r="R18" s="345"/>
      <c r="S18" s="345"/>
      <c r="T18" s="345"/>
      <c r="U18" s="346"/>
      <c r="V18" s="345"/>
      <c r="W18" s="345"/>
      <c r="X18" s="345"/>
      <c r="Y18" s="345"/>
      <c r="Z18" s="346"/>
    </row>
    <row r="19" spans="1:26" ht="15">
      <c r="A19" s="599"/>
      <c r="B19" s="340">
        <v>330</v>
      </c>
      <c r="C19" s="333">
        <v>18</v>
      </c>
      <c r="D19" s="329"/>
      <c r="E19" s="334">
        <f t="shared" si="0"/>
        <v>0</v>
      </c>
      <c r="F19" s="333">
        <v>18</v>
      </c>
      <c r="G19" s="329"/>
      <c r="H19" s="335">
        <f t="shared" si="1"/>
        <v>0</v>
      </c>
      <c r="I19" s="319"/>
      <c r="J19" s="320"/>
      <c r="K19" s="292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</row>
    <row r="20" spans="1:24" ht="15">
      <c r="A20" s="599"/>
      <c r="B20" s="340">
        <v>220</v>
      </c>
      <c r="C20" s="333">
        <v>14</v>
      </c>
      <c r="D20" s="329"/>
      <c r="E20" s="334">
        <f t="shared" si="0"/>
        <v>0</v>
      </c>
      <c r="F20" s="333">
        <v>14</v>
      </c>
      <c r="G20" s="329"/>
      <c r="H20" s="335">
        <f t="shared" si="1"/>
        <v>0</v>
      </c>
      <c r="I20" s="319"/>
      <c r="J20" s="320"/>
      <c r="K20" s="347"/>
      <c r="O20" s="291"/>
      <c r="P20" s="291"/>
      <c r="Q20" s="291"/>
      <c r="R20" s="291"/>
      <c r="S20" s="291"/>
      <c r="T20" s="291"/>
      <c r="U20" s="291"/>
      <c r="V20" s="291"/>
      <c r="W20" s="291"/>
      <c r="X20" s="291"/>
    </row>
    <row r="21" spans="1:11" ht="15">
      <c r="A21" s="599"/>
      <c r="B21" s="340" t="s">
        <v>272</v>
      </c>
      <c r="C21" s="333">
        <v>7.8</v>
      </c>
      <c r="D21" s="329"/>
      <c r="E21" s="334">
        <f t="shared" si="0"/>
        <v>0</v>
      </c>
      <c r="F21" s="333">
        <v>7.8</v>
      </c>
      <c r="G21" s="329"/>
      <c r="H21" s="335">
        <f t="shared" si="1"/>
        <v>0</v>
      </c>
      <c r="I21" s="319"/>
      <c r="J21" s="320"/>
      <c r="K21" s="292"/>
    </row>
    <row r="22" spans="1:10" ht="15">
      <c r="A22" s="599"/>
      <c r="B22" s="340">
        <v>35</v>
      </c>
      <c r="C22" s="333">
        <v>2.1</v>
      </c>
      <c r="D22" s="329"/>
      <c r="E22" s="334">
        <f t="shared" si="0"/>
        <v>0</v>
      </c>
      <c r="F22" s="333">
        <v>2.1</v>
      </c>
      <c r="G22" s="329"/>
      <c r="H22" s="335">
        <f t="shared" si="1"/>
        <v>0</v>
      </c>
      <c r="I22" s="319"/>
      <c r="J22" s="320"/>
    </row>
    <row r="23" spans="1:10" ht="15">
      <c r="A23" s="599"/>
      <c r="B23" s="348" t="s">
        <v>294</v>
      </c>
      <c r="C23" s="333">
        <v>1</v>
      </c>
      <c r="D23" s="329"/>
      <c r="E23" s="334">
        <f t="shared" si="0"/>
        <v>0</v>
      </c>
      <c r="F23" s="333">
        <v>1</v>
      </c>
      <c r="G23" s="329">
        <f>85-1</f>
        <v>84</v>
      </c>
      <c r="H23" s="335">
        <f t="shared" si="1"/>
        <v>84</v>
      </c>
      <c r="I23" s="319"/>
      <c r="J23" s="320"/>
    </row>
    <row r="24" spans="1:11" ht="15">
      <c r="A24" s="599" t="s">
        <v>295</v>
      </c>
      <c r="B24" s="340">
        <v>1150</v>
      </c>
      <c r="C24" s="333">
        <v>180</v>
      </c>
      <c r="D24" s="329"/>
      <c r="E24" s="334">
        <f t="shared" si="0"/>
        <v>0</v>
      </c>
      <c r="F24" s="333">
        <v>180</v>
      </c>
      <c r="G24" s="329"/>
      <c r="H24" s="335">
        <f t="shared" si="1"/>
        <v>0</v>
      </c>
      <c r="I24" s="319"/>
      <c r="J24" s="320"/>
      <c r="K24" s="292"/>
    </row>
    <row r="25" spans="1:10" ht="15">
      <c r="A25" s="599"/>
      <c r="B25" s="340">
        <v>750</v>
      </c>
      <c r="C25" s="333">
        <v>130</v>
      </c>
      <c r="D25" s="329"/>
      <c r="E25" s="334">
        <f t="shared" si="0"/>
        <v>0</v>
      </c>
      <c r="F25" s="333">
        <v>130</v>
      </c>
      <c r="G25" s="329"/>
      <c r="H25" s="335">
        <f t="shared" si="1"/>
        <v>0</v>
      </c>
      <c r="I25" s="319"/>
      <c r="J25" s="320"/>
    </row>
    <row r="26" spans="1:10" ht="15">
      <c r="A26" s="599"/>
      <c r="B26" s="340" t="s">
        <v>267</v>
      </c>
      <c r="C26" s="333">
        <v>88</v>
      </c>
      <c r="D26" s="329"/>
      <c r="E26" s="334">
        <f t="shared" si="0"/>
        <v>0</v>
      </c>
      <c r="F26" s="333">
        <v>88</v>
      </c>
      <c r="G26" s="329"/>
      <c r="H26" s="335">
        <f t="shared" si="1"/>
        <v>0</v>
      </c>
      <c r="I26" s="319"/>
      <c r="J26" s="349"/>
    </row>
    <row r="27" spans="1:10" ht="15">
      <c r="A27" s="599"/>
      <c r="B27" s="340">
        <v>330</v>
      </c>
      <c r="C27" s="333">
        <v>66</v>
      </c>
      <c r="D27" s="329"/>
      <c r="E27" s="334">
        <f t="shared" si="0"/>
        <v>0</v>
      </c>
      <c r="F27" s="333">
        <v>66</v>
      </c>
      <c r="G27" s="329"/>
      <c r="H27" s="335">
        <f t="shared" si="1"/>
        <v>0</v>
      </c>
      <c r="I27" s="319"/>
      <c r="J27" s="320"/>
    </row>
    <row r="28" spans="1:10" ht="15">
      <c r="A28" s="599"/>
      <c r="B28" s="340">
        <v>220</v>
      </c>
      <c r="C28" s="333">
        <v>43</v>
      </c>
      <c r="D28" s="329"/>
      <c r="E28" s="334">
        <f t="shared" si="0"/>
        <v>0</v>
      </c>
      <c r="F28" s="333">
        <v>43</v>
      </c>
      <c r="G28" s="329"/>
      <c r="H28" s="335">
        <f t="shared" si="1"/>
        <v>0</v>
      </c>
      <c r="I28" s="319"/>
      <c r="J28" s="320"/>
    </row>
    <row r="29" spans="1:11" ht="15">
      <c r="A29" s="599"/>
      <c r="B29" s="340" t="s">
        <v>272</v>
      </c>
      <c r="C29" s="333">
        <v>26</v>
      </c>
      <c r="D29" s="329"/>
      <c r="E29" s="334">
        <f t="shared" si="0"/>
        <v>0</v>
      </c>
      <c r="F29" s="333">
        <v>26</v>
      </c>
      <c r="G29" s="329"/>
      <c r="H29" s="335">
        <f t="shared" si="1"/>
        <v>0</v>
      </c>
      <c r="I29" s="319"/>
      <c r="J29" s="320"/>
      <c r="K29" s="292"/>
    </row>
    <row r="30" spans="1:10" ht="15">
      <c r="A30" s="599"/>
      <c r="B30" s="340">
        <v>35</v>
      </c>
      <c r="C30" s="333">
        <v>11</v>
      </c>
      <c r="D30" s="329"/>
      <c r="E30" s="334">
        <f t="shared" si="0"/>
        <v>0</v>
      </c>
      <c r="F30" s="333">
        <v>11</v>
      </c>
      <c r="G30" s="329"/>
      <c r="H30" s="335">
        <f t="shared" si="1"/>
        <v>0</v>
      </c>
      <c r="I30" s="319"/>
      <c r="J30" s="320"/>
    </row>
    <row r="31" spans="1:12" ht="15">
      <c r="A31" s="599"/>
      <c r="B31" s="348" t="s">
        <v>294</v>
      </c>
      <c r="C31" s="333">
        <v>5.5</v>
      </c>
      <c r="D31" s="329"/>
      <c r="E31" s="334">
        <f t="shared" si="0"/>
        <v>0</v>
      </c>
      <c r="F31" s="333">
        <v>5.5</v>
      </c>
      <c r="G31" s="329"/>
      <c r="H31" s="335">
        <f t="shared" si="1"/>
        <v>0</v>
      </c>
      <c r="I31" s="319"/>
      <c r="J31" s="320"/>
      <c r="K31" s="292"/>
      <c r="L31" s="292"/>
    </row>
    <row r="32" spans="1:10" ht="15">
      <c r="A32" s="599" t="s">
        <v>296</v>
      </c>
      <c r="B32" s="340">
        <v>220</v>
      </c>
      <c r="C32" s="333">
        <v>23</v>
      </c>
      <c r="D32" s="329"/>
      <c r="E32" s="334">
        <f t="shared" si="0"/>
        <v>0</v>
      </c>
      <c r="F32" s="333">
        <v>23</v>
      </c>
      <c r="G32" s="329"/>
      <c r="H32" s="335">
        <f t="shared" si="1"/>
        <v>0</v>
      </c>
      <c r="I32" s="319"/>
      <c r="J32" s="320"/>
    </row>
    <row r="33" spans="1:10" ht="15">
      <c r="A33" s="599"/>
      <c r="B33" s="340" t="s">
        <v>272</v>
      </c>
      <c r="C33" s="333">
        <v>14</v>
      </c>
      <c r="D33" s="329"/>
      <c r="E33" s="334">
        <f t="shared" si="0"/>
        <v>0</v>
      </c>
      <c r="F33" s="333">
        <v>14</v>
      </c>
      <c r="G33" s="329"/>
      <c r="H33" s="335">
        <f t="shared" si="1"/>
        <v>0</v>
      </c>
      <c r="I33" s="319"/>
      <c r="J33" s="320"/>
    </row>
    <row r="34" spans="1:11" ht="15">
      <c r="A34" s="599"/>
      <c r="B34" s="340">
        <v>35</v>
      </c>
      <c r="C34" s="333">
        <v>6.4</v>
      </c>
      <c r="D34" s="329"/>
      <c r="E34" s="334">
        <f t="shared" si="0"/>
        <v>0</v>
      </c>
      <c r="F34" s="333">
        <v>6.4</v>
      </c>
      <c r="G34" s="329"/>
      <c r="H34" s="335">
        <f t="shared" si="1"/>
        <v>0</v>
      </c>
      <c r="I34" s="319"/>
      <c r="J34" s="320"/>
      <c r="K34" s="350"/>
    </row>
    <row r="35" spans="1:10" ht="15">
      <c r="A35" s="599"/>
      <c r="B35" s="348" t="s">
        <v>294</v>
      </c>
      <c r="C35" s="333">
        <v>3.1</v>
      </c>
      <c r="D35" s="329"/>
      <c r="E35" s="334">
        <f t="shared" si="0"/>
        <v>0</v>
      </c>
      <c r="F35" s="333">
        <v>3.1</v>
      </c>
      <c r="G35" s="329">
        <v>155</v>
      </c>
      <c r="H35" s="335">
        <f t="shared" si="1"/>
        <v>480.5</v>
      </c>
      <c r="I35" s="319"/>
      <c r="J35" s="320"/>
    </row>
    <row r="36" spans="1:11" ht="15">
      <c r="A36" s="599" t="s">
        <v>297</v>
      </c>
      <c r="B36" s="340" t="s">
        <v>267</v>
      </c>
      <c r="C36" s="333">
        <v>35</v>
      </c>
      <c r="D36" s="329"/>
      <c r="E36" s="334">
        <f t="shared" si="0"/>
        <v>0</v>
      </c>
      <c r="F36" s="333">
        <v>35</v>
      </c>
      <c r="G36" s="329"/>
      <c r="H36" s="335">
        <f t="shared" si="1"/>
        <v>0</v>
      </c>
      <c r="I36" s="319"/>
      <c r="J36" s="320"/>
      <c r="K36" s="292"/>
    </row>
    <row r="37" spans="1:10" ht="15">
      <c r="A37" s="599"/>
      <c r="B37" s="340">
        <v>330</v>
      </c>
      <c r="C37" s="333">
        <v>24</v>
      </c>
      <c r="D37" s="329"/>
      <c r="E37" s="334">
        <f t="shared" si="0"/>
        <v>0</v>
      </c>
      <c r="F37" s="333">
        <v>24</v>
      </c>
      <c r="G37" s="329"/>
      <c r="H37" s="335">
        <f t="shared" si="1"/>
        <v>0</v>
      </c>
      <c r="I37" s="319"/>
      <c r="J37" s="349"/>
    </row>
    <row r="38" spans="1:10" ht="15">
      <c r="A38" s="599"/>
      <c r="B38" s="340">
        <v>220</v>
      </c>
      <c r="C38" s="333">
        <v>19</v>
      </c>
      <c r="D38" s="329"/>
      <c r="E38" s="334">
        <f t="shared" si="0"/>
        <v>0</v>
      </c>
      <c r="F38" s="333">
        <v>19</v>
      </c>
      <c r="G38" s="329"/>
      <c r="H38" s="335">
        <f t="shared" si="1"/>
        <v>0</v>
      </c>
      <c r="I38" s="319"/>
      <c r="J38" s="349"/>
    </row>
    <row r="39" spans="1:11" ht="15">
      <c r="A39" s="599"/>
      <c r="B39" s="340" t="s">
        <v>272</v>
      </c>
      <c r="C39" s="333">
        <v>9.5</v>
      </c>
      <c r="D39" s="329"/>
      <c r="E39" s="334">
        <f t="shared" si="0"/>
        <v>0</v>
      </c>
      <c r="F39" s="333">
        <v>9.5</v>
      </c>
      <c r="G39" s="329"/>
      <c r="H39" s="335">
        <f t="shared" si="1"/>
        <v>0</v>
      </c>
      <c r="I39" s="319"/>
      <c r="J39" s="320"/>
      <c r="K39" s="292"/>
    </row>
    <row r="40" spans="1:10" ht="15">
      <c r="A40" s="599"/>
      <c r="B40" s="340">
        <v>35</v>
      </c>
      <c r="C40" s="333">
        <v>4.7</v>
      </c>
      <c r="D40" s="329"/>
      <c r="E40" s="334">
        <f t="shared" si="0"/>
        <v>0</v>
      </c>
      <c r="F40" s="333">
        <v>4.7</v>
      </c>
      <c r="G40" s="329"/>
      <c r="H40" s="335">
        <f t="shared" si="1"/>
        <v>0</v>
      </c>
      <c r="I40" s="319"/>
      <c r="J40" s="320"/>
    </row>
    <row r="41" spans="1:10" ht="28.5">
      <c r="A41" s="326" t="s">
        <v>298</v>
      </c>
      <c r="B41" s="348" t="s">
        <v>294</v>
      </c>
      <c r="C41" s="333">
        <v>2.3</v>
      </c>
      <c r="D41" s="329"/>
      <c r="E41" s="334">
        <f t="shared" si="0"/>
        <v>0</v>
      </c>
      <c r="F41" s="333">
        <v>2.3</v>
      </c>
      <c r="G41" s="329">
        <v>31</v>
      </c>
      <c r="H41" s="335">
        <f t="shared" si="1"/>
        <v>71.3</v>
      </c>
      <c r="I41" s="319"/>
      <c r="J41" s="320"/>
    </row>
    <row r="42" spans="1:11" ht="42.75">
      <c r="A42" s="326" t="s">
        <v>299</v>
      </c>
      <c r="B42" s="348" t="s">
        <v>294</v>
      </c>
      <c r="C42" s="333">
        <v>26</v>
      </c>
      <c r="D42" s="329"/>
      <c r="E42" s="334">
        <f t="shared" si="0"/>
        <v>0</v>
      </c>
      <c r="F42" s="333">
        <v>26</v>
      </c>
      <c r="G42" s="329"/>
      <c r="H42" s="335">
        <f t="shared" si="1"/>
        <v>0</v>
      </c>
      <c r="I42" s="319"/>
      <c r="J42" s="320"/>
      <c r="K42" s="292"/>
    </row>
    <row r="43" spans="1:10" ht="28.5">
      <c r="A43" s="326" t="s">
        <v>300</v>
      </c>
      <c r="B43" s="348" t="s">
        <v>294</v>
      </c>
      <c r="C43" s="333">
        <v>48</v>
      </c>
      <c r="D43" s="329"/>
      <c r="E43" s="334">
        <f t="shared" si="0"/>
        <v>0</v>
      </c>
      <c r="F43" s="333">
        <v>48</v>
      </c>
      <c r="G43" s="329"/>
      <c r="H43" s="335">
        <f t="shared" si="1"/>
        <v>0</v>
      </c>
      <c r="I43" s="351"/>
      <c r="J43" s="349"/>
    </row>
    <row r="44" spans="1:11" ht="13.5" customHeight="1">
      <c r="A44" s="597" t="s">
        <v>301</v>
      </c>
      <c r="B44" s="340" t="s">
        <v>272</v>
      </c>
      <c r="C44" s="333">
        <v>2.4</v>
      </c>
      <c r="D44" s="329"/>
      <c r="E44" s="334">
        <f t="shared" si="0"/>
        <v>0</v>
      </c>
      <c r="F44" s="333">
        <v>2.4</v>
      </c>
      <c r="G44" s="329"/>
      <c r="H44" s="335">
        <f t="shared" si="1"/>
        <v>0</v>
      </c>
      <c r="I44" s="349"/>
      <c r="J44" s="349"/>
      <c r="K44" s="292"/>
    </row>
    <row r="45" spans="1:15" ht="15">
      <c r="A45" s="597"/>
      <c r="B45" s="340">
        <v>35</v>
      </c>
      <c r="C45" s="333">
        <v>2.4</v>
      </c>
      <c r="D45" s="329"/>
      <c r="E45" s="334">
        <f t="shared" si="0"/>
        <v>0</v>
      </c>
      <c r="F45" s="333">
        <v>2.4</v>
      </c>
      <c r="G45" s="329"/>
      <c r="H45" s="335">
        <f t="shared" si="1"/>
        <v>0</v>
      </c>
      <c r="I45" s="319"/>
      <c r="J45" s="349"/>
      <c r="K45" s="352"/>
      <c r="L45" s="352"/>
      <c r="M45" s="352"/>
      <c r="N45" s="352"/>
      <c r="O45" s="352"/>
    </row>
    <row r="46" spans="1:15" ht="15">
      <c r="A46" s="597"/>
      <c r="B46" s="348" t="s">
        <v>294</v>
      </c>
      <c r="C46" s="333">
        <v>2.4</v>
      </c>
      <c r="D46" s="329"/>
      <c r="E46" s="334">
        <f t="shared" si="0"/>
        <v>0</v>
      </c>
      <c r="F46" s="333">
        <v>2.4</v>
      </c>
      <c r="G46" s="329">
        <v>12</v>
      </c>
      <c r="H46" s="335">
        <f t="shared" si="1"/>
        <v>28.799999999999997</v>
      </c>
      <c r="I46" s="319"/>
      <c r="J46" s="349"/>
      <c r="L46" s="352"/>
      <c r="M46" s="352"/>
      <c r="N46" s="352"/>
      <c r="O46" s="352"/>
    </row>
    <row r="47" spans="1:15" ht="28.5">
      <c r="A47" s="326" t="s">
        <v>302</v>
      </c>
      <c r="B47" s="348" t="s">
        <v>294</v>
      </c>
      <c r="C47" s="333">
        <v>2.5</v>
      </c>
      <c r="D47" s="329"/>
      <c r="E47" s="334">
        <f t="shared" si="0"/>
        <v>0</v>
      </c>
      <c r="F47" s="333">
        <v>2.5</v>
      </c>
      <c r="G47" s="329">
        <v>2</v>
      </c>
      <c r="H47" s="335">
        <f t="shared" si="1"/>
        <v>5</v>
      </c>
      <c r="I47" s="319"/>
      <c r="J47" s="349"/>
      <c r="K47" s="353"/>
      <c r="L47" s="352"/>
      <c r="M47" s="352"/>
      <c r="N47" s="352"/>
      <c r="O47" s="352"/>
    </row>
    <row r="48" spans="1:12" ht="26.25" customHeight="1">
      <c r="A48" s="326" t="s">
        <v>303</v>
      </c>
      <c r="B48" s="348" t="s">
        <v>294</v>
      </c>
      <c r="C48" s="333">
        <v>2.3</v>
      </c>
      <c r="D48" s="329"/>
      <c r="E48" s="334">
        <f t="shared" si="0"/>
        <v>0</v>
      </c>
      <c r="F48" s="333">
        <v>2.3</v>
      </c>
      <c r="G48" s="329">
        <f>10-1</f>
        <v>9</v>
      </c>
      <c r="H48" s="335">
        <f t="shared" si="1"/>
        <v>20.7</v>
      </c>
      <c r="I48" s="319"/>
      <c r="J48" s="349"/>
      <c r="K48" s="354"/>
      <c r="L48" s="354"/>
    </row>
    <row r="49" spans="1:10" ht="28.5">
      <c r="A49" s="326" t="s">
        <v>304</v>
      </c>
      <c r="B49" s="348" t="s">
        <v>294</v>
      </c>
      <c r="C49" s="333">
        <v>3</v>
      </c>
      <c r="D49" s="329"/>
      <c r="E49" s="334">
        <f t="shared" si="0"/>
        <v>0</v>
      </c>
      <c r="F49" s="333">
        <v>3</v>
      </c>
      <c r="G49" s="329">
        <v>32</v>
      </c>
      <c r="H49" s="335">
        <f t="shared" si="1"/>
        <v>96</v>
      </c>
      <c r="I49" s="350"/>
      <c r="J49" s="350"/>
    </row>
    <row r="50" spans="1:8" ht="42.75">
      <c r="A50" s="326" t="s">
        <v>305</v>
      </c>
      <c r="B50" s="340">
        <v>35</v>
      </c>
      <c r="C50" s="333">
        <v>3.5</v>
      </c>
      <c r="D50" s="329"/>
      <c r="E50" s="334">
        <f t="shared" si="0"/>
        <v>0</v>
      </c>
      <c r="F50" s="333">
        <v>3.5</v>
      </c>
      <c r="G50" s="329"/>
      <c r="H50" s="335">
        <f t="shared" si="1"/>
        <v>0</v>
      </c>
    </row>
    <row r="51" spans="1:18" ht="16.5" customHeight="1">
      <c r="A51" s="597"/>
      <c r="B51" s="355" t="s">
        <v>54</v>
      </c>
      <c r="C51" s="356"/>
      <c r="D51" s="357">
        <f>D52+D53+D54+D55</f>
        <v>0</v>
      </c>
      <c r="E51" s="358">
        <f>E52+E53+E54+E55</f>
        <v>0</v>
      </c>
      <c r="F51" s="356"/>
      <c r="G51" s="357">
        <f>G52+G53+G54+G55</f>
        <v>325</v>
      </c>
      <c r="H51" s="359">
        <f>H52+H53+H54+H55</f>
        <v>786.3</v>
      </c>
      <c r="Q51" s="237"/>
      <c r="R51" s="237"/>
    </row>
    <row r="52" spans="1:18" ht="16.5" customHeight="1">
      <c r="A52" s="597"/>
      <c r="B52" s="360" t="s">
        <v>7</v>
      </c>
      <c r="C52" s="361"/>
      <c r="D52" s="362">
        <f>D39+D38+D37+D36+D33+D32+D29+D28+D27+D26+D25+D24+D21+D20+D19+D18+D17+D16+D14+D13+D12+D11+D44</f>
        <v>0</v>
      </c>
      <c r="E52" s="358">
        <f>E39+E38+E37+E36+E33+E32+E29+E28+E27+E26+E25+E24+E21+E20+E19+E18+E17+E16+E14+E13+E12+E11+E44</f>
        <v>0</v>
      </c>
      <c r="F52" s="361"/>
      <c r="G52" s="362">
        <f>G39+G38+G37+G36+G33+G32+G29+G28+G27+G26+G25+G24+G21+G20+G19+G18+G17+G16+G14+G13+G12+G11+G44</f>
        <v>0</v>
      </c>
      <c r="H52" s="359">
        <f>H39+H38+H37+H36+H33+H32+H29+H28+H27+H26+H25+H24+H21+H20+H19+H18+H17+H16+H14+H13+H12+H11+H44</f>
        <v>0</v>
      </c>
      <c r="Q52" s="237"/>
      <c r="R52" s="237"/>
    </row>
    <row r="53" spans="1:18" ht="34.5" customHeight="1">
      <c r="A53" s="597"/>
      <c r="B53" s="360" t="s">
        <v>8</v>
      </c>
      <c r="C53" s="361"/>
      <c r="D53" s="362">
        <f>D15+D22+D30+D34+D40+D45+D50</f>
        <v>0</v>
      </c>
      <c r="E53" s="358">
        <f>E15+E22+E30+E34+E40+E45+E50</f>
        <v>0</v>
      </c>
      <c r="F53" s="361"/>
      <c r="G53" s="362">
        <f>G15+G22+G30+G34+G40+G45+G50</f>
        <v>0</v>
      </c>
      <c r="H53" s="359">
        <f>H15+H22+H30+H34+H40+H45+H50</f>
        <v>0</v>
      </c>
      <c r="Q53" s="237"/>
      <c r="R53" s="237"/>
    </row>
    <row r="54" spans="1:8" ht="15">
      <c r="A54" s="597"/>
      <c r="B54" s="360" t="s">
        <v>9</v>
      </c>
      <c r="C54" s="361"/>
      <c r="D54" s="362">
        <f>D23+D31+D35+D41+D42+D43+D46+D47+D48+D49</f>
        <v>0</v>
      </c>
      <c r="E54" s="358">
        <f>E23+E31+E35+E41+E42+E43+E46+E47+E48+E49</f>
        <v>0</v>
      </c>
      <c r="F54" s="361"/>
      <c r="G54" s="362">
        <f>G23+G31+G35+G41+G42+G43+G46+G47+G48+G49</f>
        <v>325</v>
      </c>
      <c r="H54" s="359">
        <f>H23+H31+H35+H41+H42+H43+H46+H47+H48+H49</f>
        <v>786.3</v>
      </c>
    </row>
    <row r="55" spans="1:8" ht="15.75" thickBot="1">
      <c r="A55" s="598"/>
      <c r="B55" s="363" t="s">
        <v>10</v>
      </c>
      <c r="C55" s="364"/>
      <c r="D55" s="365">
        <f>SUM(D13:D50)-D52-D53-D54</f>
        <v>0</v>
      </c>
      <c r="E55" s="366">
        <f>SUM(E13:E50)-E52-E53-E54</f>
        <v>0</v>
      </c>
      <c r="F55" s="364"/>
      <c r="G55" s="365">
        <f>SUM(G13:G50)-G52-G53-G54</f>
        <v>0</v>
      </c>
      <c r="H55" s="367">
        <f>SUM(H13:H50)-H52-H53-H54</f>
        <v>0</v>
      </c>
    </row>
    <row r="58" spans="1:10" s="281" customFormat="1" ht="34.5" customHeight="1">
      <c r="A58" s="279"/>
      <c r="B58" s="557" t="str">
        <f>Лист1!A19</f>
        <v>Генеральный директор</v>
      </c>
      <c r="C58" s="557"/>
      <c r="D58" s="557"/>
      <c r="E58" s="280"/>
      <c r="F58" s="280"/>
      <c r="G58" s="557" t="str">
        <f>Лист1!A20</f>
        <v>Тихонова Т.Е.</v>
      </c>
      <c r="H58" s="557"/>
      <c r="I58" s="279"/>
      <c r="J58" s="280"/>
    </row>
    <row r="59" ht="20.25" customHeight="1"/>
    <row r="60" ht="21.75" customHeight="1"/>
    <row r="61" ht="21.75" customHeight="1"/>
    <row r="62" ht="26.25" customHeight="1">
      <c r="Q62" s="292"/>
    </row>
    <row r="63" spans="17:18" ht="49.5" customHeight="1">
      <c r="Q63" s="305"/>
      <c r="R63" s="305"/>
    </row>
    <row r="64" spans="17:18" ht="27.75" customHeight="1">
      <c r="Q64" s="305"/>
      <c r="R64" s="305"/>
    </row>
  </sheetData>
  <sheetProtection password="DAC6" sheet="1" objects="1" scenarios="1" formatCells="0" formatColumns="0" formatRows="0"/>
  <protectedRanges>
    <protectedRange sqref="E8:E43 H8:H43" name="Диапазон1_1_1"/>
  </protectedRanges>
  <mergeCells count="15">
    <mergeCell ref="A1:H1"/>
    <mergeCell ref="A2:H2"/>
    <mergeCell ref="A5:A8"/>
    <mergeCell ref="B5:B8"/>
    <mergeCell ref="C5:E5"/>
    <mergeCell ref="F5:H5"/>
    <mergeCell ref="A51:A55"/>
    <mergeCell ref="B58:D58"/>
    <mergeCell ref="G58:H58"/>
    <mergeCell ref="A11:A15"/>
    <mergeCell ref="A16:A23"/>
    <mergeCell ref="A24:A31"/>
    <mergeCell ref="A32:A35"/>
    <mergeCell ref="A36:A40"/>
    <mergeCell ref="A44:A46"/>
  </mergeCells>
  <printOptions horizontalCentered="1"/>
  <pageMargins left="0.7874015748031497" right="0" top="0" bottom="0" header="0" footer="0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A50"/>
  <sheetViews>
    <sheetView zoomScalePageLayoutView="0" workbookViewId="0" topLeftCell="A37">
      <selection activeCell="B54" sqref="B54"/>
    </sheetView>
  </sheetViews>
  <sheetFormatPr defaultColWidth="9.7109375" defaultRowHeight="15"/>
  <cols>
    <col min="1" max="1" width="113.7109375" style="0" customWidth="1"/>
  </cols>
  <sheetData>
    <row r="1" ht="18.75">
      <c r="A1" s="387" t="s">
        <v>320</v>
      </c>
    </row>
    <row r="2" ht="18.75">
      <c r="A2" s="387" t="s">
        <v>321</v>
      </c>
    </row>
    <row r="3" ht="18.75">
      <c r="A3" s="387" t="s">
        <v>322</v>
      </c>
    </row>
    <row r="4" ht="18.75">
      <c r="A4" s="387" t="s">
        <v>323</v>
      </c>
    </row>
    <row r="5" ht="18.75">
      <c r="A5" s="387" t="s">
        <v>324</v>
      </c>
    </row>
    <row r="6" ht="18.75">
      <c r="A6" s="387" t="s">
        <v>325</v>
      </c>
    </row>
    <row r="7" ht="18.75">
      <c r="A7" s="387" t="s">
        <v>326</v>
      </c>
    </row>
    <row r="8" ht="18.75">
      <c r="A8" s="387" t="s">
        <v>327</v>
      </c>
    </row>
    <row r="9" ht="18.75">
      <c r="A9" s="387" t="s">
        <v>328</v>
      </c>
    </row>
    <row r="10" ht="18.75">
      <c r="A10" s="387" t="s">
        <v>329</v>
      </c>
    </row>
    <row r="11" ht="18.75">
      <c r="A11" s="387" t="s">
        <v>330</v>
      </c>
    </row>
    <row r="12" ht="18.75">
      <c r="A12" s="387" t="s">
        <v>331</v>
      </c>
    </row>
    <row r="13" ht="18.75">
      <c r="A13" s="387" t="s">
        <v>332</v>
      </c>
    </row>
    <row r="14" ht="18.75">
      <c r="A14" s="387" t="s">
        <v>333</v>
      </c>
    </row>
    <row r="15" ht="18.75">
      <c r="A15" s="388" t="s">
        <v>334</v>
      </c>
    </row>
    <row r="16" ht="18.75">
      <c r="A16" s="387" t="s">
        <v>335</v>
      </c>
    </row>
    <row r="17" ht="37.5">
      <c r="A17" s="387" t="s">
        <v>336</v>
      </c>
    </row>
    <row r="18" ht="18.75">
      <c r="A18" s="387" t="s">
        <v>337</v>
      </c>
    </row>
    <row r="19" ht="18.75">
      <c r="A19" s="387" t="s">
        <v>338</v>
      </c>
    </row>
    <row r="20" ht="18.75">
      <c r="A20" s="387" t="s">
        <v>339</v>
      </c>
    </row>
    <row r="21" ht="15.75">
      <c r="A21" s="389" t="s">
        <v>340</v>
      </c>
    </row>
    <row r="22" ht="37.5">
      <c r="A22" s="387" t="s">
        <v>341</v>
      </c>
    </row>
    <row r="23" ht="18.75">
      <c r="A23" s="387" t="s">
        <v>342</v>
      </c>
    </row>
    <row r="24" ht="18.75">
      <c r="A24" s="387" t="s">
        <v>343</v>
      </c>
    </row>
    <row r="25" ht="18.75">
      <c r="A25" s="388" t="s">
        <v>344</v>
      </c>
    </row>
    <row r="26" ht="18.75">
      <c r="A26" s="387" t="s">
        <v>345</v>
      </c>
    </row>
    <row r="27" ht="18.75">
      <c r="A27" s="387" t="s">
        <v>346</v>
      </c>
    </row>
    <row r="28" ht="18.75">
      <c r="A28" s="387" t="s">
        <v>347</v>
      </c>
    </row>
    <row r="29" ht="18.75">
      <c r="A29" s="387" t="s">
        <v>348</v>
      </c>
    </row>
    <row r="30" ht="18.75">
      <c r="A30" s="387" t="s">
        <v>349</v>
      </c>
    </row>
    <row r="31" ht="18.75">
      <c r="A31" s="387" t="s">
        <v>350</v>
      </c>
    </row>
    <row r="32" ht="18.75">
      <c r="A32" s="387" t="s">
        <v>351</v>
      </c>
    </row>
    <row r="33" ht="18.75">
      <c r="A33" s="387" t="s">
        <v>352</v>
      </c>
    </row>
    <row r="34" ht="18.75">
      <c r="A34" s="387" t="s">
        <v>353</v>
      </c>
    </row>
    <row r="35" ht="18.75">
      <c r="A35" s="387" t="s">
        <v>354</v>
      </c>
    </row>
    <row r="36" ht="18.75">
      <c r="A36" s="387" t="s">
        <v>355</v>
      </c>
    </row>
    <row r="37" ht="18.75">
      <c r="A37" s="387" t="s">
        <v>356</v>
      </c>
    </row>
    <row r="38" ht="18.75">
      <c r="A38" s="387" t="s">
        <v>357</v>
      </c>
    </row>
    <row r="39" ht="18.75">
      <c r="A39" s="387" t="s">
        <v>358</v>
      </c>
    </row>
    <row r="40" ht="18.75">
      <c r="A40" s="387" t="s">
        <v>359</v>
      </c>
    </row>
    <row r="41" ht="18.75">
      <c r="A41" s="387" t="s">
        <v>360</v>
      </c>
    </row>
    <row r="42" ht="18.75">
      <c r="A42" s="387" t="s">
        <v>361</v>
      </c>
    </row>
    <row r="43" ht="18.75">
      <c r="A43" s="387" t="s">
        <v>362</v>
      </c>
    </row>
    <row r="44" ht="18.75">
      <c r="A44" s="387" t="s">
        <v>363</v>
      </c>
    </row>
    <row r="45" ht="18.75">
      <c r="A45" s="387" t="s">
        <v>364</v>
      </c>
    </row>
    <row r="46" ht="18.75">
      <c r="A46" s="387" t="s">
        <v>365</v>
      </c>
    </row>
    <row r="47" ht="18.75">
      <c r="A47" s="387" t="s">
        <v>366</v>
      </c>
    </row>
    <row r="48" ht="18.75">
      <c r="A48" s="387" t="s">
        <v>367</v>
      </c>
    </row>
    <row r="49" ht="18.75">
      <c r="A49" s="387" t="s">
        <v>368</v>
      </c>
    </row>
    <row r="50" ht="18.75">
      <c r="A50" s="387" t="s">
        <v>369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/>
  <dimension ref="A1:H156"/>
  <sheetViews>
    <sheetView showFormulas="1" view="pageBreakPreview" zoomScale="60" zoomScaleNormal="75" zoomScalePageLayoutView="0" workbookViewId="0" topLeftCell="A1">
      <selection activeCell="D90" sqref="D90"/>
    </sheetView>
  </sheetViews>
  <sheetFormatPr defaultColWidth="9.140625" defaultRowHeight="15"/>
  <cols>
    <col min="1" max="1" width="9.140625" style="231" customWidth="1"/>
    <col min="2" max="2" width="49.57421875" style="188" customWidth="1"/>
    <col min="3" max="4" width="13.421875" style="189" customWidth="1"/>
    <col min="5" max="5" width="14.7109375" style="375" customWidth="1"/>
    <col min="6" max="6" width="17.140625" style="190" customWidth="1"/>
    <col min="7" max="7" width="21.28125" style="190" customWidth="1"/>
    <col min="8" max="16384" width="9.140625" style="190" customWidth="1"/>
  </cols>
  <sheetData>
    <row r="1" spans="1:7" s="185" customFormat="1" ht="15.75">
      <c r="A1" s="182"/>
      <c r="B1" s="183"/>
      <c r="C1" s="184"/>
      <c r="D1" s="184"/>
      <c r="E1" s="385"/>
      <c r="G1" s="186" t="s">
        <v>137</v>
      </c>
    </row>
    <row r="2" spans="1:7" s="185" customFormat="1" ht="15.75">
      <c r="A2" s="182" t="s">
        <v>138</v>
      </c>
      <c r="B2" s="183"/>
      <c r="C2" s="184"/>
      <c r="D2" s="184"/>
      <c r="E2" s="385"/>
      <c r="G2" s="186" t="s">
        <v>139</v>
      </c>
    </row>
    <row r="3" spans="1:7" s="185" customFormat="1" ht="15.75">
      <c r="A3" s="182" t="s">
        <v>140</v>
      </c>
      <c r="B3" s="183"/>
      <c r="C3" s="184"/>
      <c r="D3" s="184"/>
      <c r="E3" s="385"/>
      <c r="G3" s="186" t="s">
        <v>141</v>
      </c>
    </row>
    <row r="4" spans="1:5" s="185" customFormat="1" ht="15.75">
      <c r="A4" s="182"/>
      <c r="B4" s="183"/>
      <c r="C4" s="184"/>
      <c r="D4" s="184"/>
      <c r="E4" s="385"/>
    </row>
    <row r="5" spans="1:7" s="185" customFormat="1" ht="15.75">
      <c r="A5" s="182" t="s">
        <v>142</v>
      </c>
      <c r="B5" s="183"/>
      <c r="C5" s="184"/>
      <c r="D5" s="184"/>
      <c r="E5" s="385"/>
      <c r="G5" s="185" t="s">
        <v>143</v>
      </c>
    </row>
    <row r="6" spans="1:7" s="185" customFormat="1" ht="15.75">
      <c r="A6" s="493" t="s">
        <v>144</v>
      </c>
      <c r="B6" s="493"/>
      <c r="C6" s="493"/>
      <c r="D6" s="493"/>
      <c r="E6" s="493"/>
      <c r="F6" s="493"/>
      <c r="G6" s="493"/>
    </row>
    <row r="7" spans="1:7" s="185" customFormat="1" ht="15.75">
      <c r="A7" s="182"/>
      <c r="B7" s="182"/>
      <c r="C7" s="182"/>
      <c r="D7" s="182"/>
      <c r="E7" s="386"/>
      <c r="F7" s="182"/>
      <c r="G7" s="182"/>
    </row>
    <row r="8" spans="1:7" s="185" customFormat="1" ht="18.75">
      <c r="A8" s="182"/>
      <c r="B8" s="556" t="str">
        <f>Лист1!A13</f>
        <v>ЗАО"Водоканал" г.Новокузнецк</v>
      </c>
      <c r="C8" s="556"/>
      <c r="D8" s="556"/>
      <c r="E8" s="556"/>
      <c r="F8" s="556"/>
      <c r="G8" s="556"/>
    </row>
    <row r="9" spans="2:5" s="185" customFormat="1" ht="15.75">
      <c r="B9" s="183"/>
      <c r="C9" s="184"/>
      <c r="D9" s="184"/>
      <c r="E9" s="385"/>
    </row>
    <row r="10" ht="16.5" thickBot="1">
      <c r="A10" s="187"/>
    </row>
    <row r="11" spans="1:7" ht="48" thickBot="1">
      <c r="A11" s="191" t="s">
        <v>145</v>
      </c>
      <c r="B11" s="192" t="s">
        <v>146</v>
      </c>
      <c r="C11" s="193" t="s">
        <v>147</v>
      </c>
      <c r="D11" s="193" t="s">
        <v>148</v>
      </c>
      <c r="E11" s="372" t="s">
        <v>149</v>
      </c>
      <c r="F11" s="192" t="s">
        <v>150</v>
      </c>
      <c r="G11" s="194" t="s">
        <v>151</v>
      </c>
    </row>
    <row r="12" spans="1:7" ht="18" customHeight="1">
      <c r="A12" s="195">
        <v>1</v>
      </c>
      <c r="B12" s="196" t="s">
        <v>152</v>
      </c>
      <c r="C12" s="197"/>
      <c r="D12" s="197"/>
      <c r="E12" s="373"/>
      <c r="F12" s="198"/>
      <c r="G12" s="198"/>
    </row>
    <row r="13" spans="1:7" ht="17.25" customHeight="1">
      <c r="A13" s="199"/>
      <c r="B13" s="200" t="s">
        <v>153</v>
      </c>
      <c r="C13" s="201"/>
      <c r="D13" s="201"/>
      <c r="E13" s="374"/>
      <c r="F13" s="202"/>
      <c r="G13" s="203"/>
    </row>
    <row r="14" spans="1:7" s="207" customFormat="1" ht="18" customHeight="1">
      <c r="A14" s="204" t="s">
        <v>17</v>
      </c>
      <c r="B14" s="205" t="s">
        <v>154</v>
      </c>
      <c r="C14" s="206"/>
      <c r="D14" s="206"/>
      <c r="E14" s="374"/>
      <c r="F14" s="202"/>
      <c r="G14" s="203"/>
    </row>
    <row r="15" spans="1:7" s="207" customFormat="1" ht="18" customHeight="1">
      <c r="A15" s="204" t="s">
        <v>19</v>
      </c>
      <c r="B15" s="205" t="s">
        <v>155</v>
      </c>
      <c r="C15" s="206"/>
      <c r="D15" s="206"/>
      <c r="E15" s="374"/>
      <c r="F15" s="202"/>
      <c r="G15" s="202"/>
    </row>
    <row r="16" spans="1:7" s="207" customFormat="1" ht="18" customHeight="1">
      <c r="A16" s="208"/>
      <c r="B16" s="209" t="s">
        <v>156</v>
      </c>
      <c r="C16" s="210"/>
      <c r="D16" s="210"/>
      <c r="E16" s="374"/>
      <c r="F16" s="202"/>
      <c r="G16" s="203"/>
    </row>
    <row r="17" spans="1:7" s="207" customFormat="1" ht="18" customHeight="1">
      <c r="A17" s="211"/>
      <c r="B17" s="212" t="s">
        <v>159</v>
      </c>
      <c r="C17" s="213"/>
      <c r="D17" s="213"/>
      <c r="E17" s="374"/>
      <c r="F17" s="202"/>
      <c r="G17" s="203"/>
    </row>
    <row r="18" spans="1:7" s="207" customFormat="1" ht="18" customHeight="1">
      <c r="A18" s="204" t="s">
        <v>160</v>
      </c>
      <c r="B18" s="205" t="s">
        <v>161</v>
      </c>
      <c r="C18" s="206"/>
      <c r="D18" s="206"/>
      <c r="E18" s="374"/>
      <c r="F18" s="202"/>
      <c r="G18" s="202"/>
    </row>
    <row r="19" spans="1:7" s="207" customFormat="1" ht="18" customHeight="1">
      <c r="A19" s="204" t="s">
        <v>12</v>
      </c>
      <c r="B19" s="205" t="s">
        <v>162</v>
      </c>
      <c r="C19" s="206"/>
      <c r="D19" s="206"/>
      <c r="E19" s="374"/>
      <c r="F19" s="202"/>
      <c r="G19" s="202"/>
    </row>
    <row r="20" spans="1:7" s="214" customFormat="1" ht="18" customHeight="1">
      <c r="A20" s="215"/>
      <c r="B20" s="216" t="s">
        <v>163</v>
      </c>
      <c r="C20" s="217"/>
      <c r="D20" s="217"/>
      <c r="E20" s="374"/>
      <c r="F20" s="202"/>
      <c r="G20" s="203"/>
    </row>
    <row r="21" spans="1:7" s="214" customFormat="1" ht="18" customHeight="1">
      <c r="A21" s="204" t="s">
        <v>164</v>
      </c>
      <c r="B21" s="205" t="s">
        <v>165</v>
      </c>
      <c r="C21" s="206"/>
      <c r="D21" s="206"/>
      <c r="E21" s="374"/>
      <c r="F21" s="202"/>
      <c r="G21" s="203"/>
    </row>
    <row r="22" spans="1:7" s="214" customFormat="1" ht="18" customHeight="1">
      <c r="A22" s="204" t="s">
        <v>166</v>
      </c>
      <c r="B22" s="205" t="s">
        <v>167</v>
      </c>
      <c r="C22" s="206"/>
      <c r="D22" s="206"/>
      <c r="E22" s="374"/>
      <c r="F22" s="202"/>
      <c r="G22" s="203"/>
    </row>
    <row r="23" spans="1:7" s="218" customFormat="1" ht="18" customHeight="1">
      <c r="A23" s="215"/>
      <c r="B23" s="216" t="s">
        <v>168</v>
      </c>
      <c r="C23" s="217"/>
      <c r="D23" s="217"/>
      <c r="E23" s="374"/>
      <c r="F23" s="202"/>
      <c r="G23" s="203"/>
    </row>
    <row r="24" spans="1:7" s="218" customFormat="1" ht="18" customHeight="1">
      <c r="A24" s="208" t="s">
        <v>169</v>
      </c>
      <c r="B24" s="209"/>
      <c r="C24" s="210"/>
      <c r="D24" s="210"/>
      <c r="E24" s="374"/>
      <c r="F24" s="202"/>
      <c r="G24" s="203"/>
    </row>
    <row r="25" spans="1:7" s="214" customFormat="1" ht="18" customHeight="1">
      <c r="A25" s="208" t="s">
        <v>170</v>
      </c>
      <c r="B25" s="209" t="s">
        <v>319</v>
      </c>
      <c r="C25" s="210"/>
      <c r="D25" s="210"/>
      <c r="E25" s="374"/>
      <c r="F25" s="202"/>
      <c r="G25" s="202"/>
    </row>
    <row r="26" spans="1:7" s="219" customFormat="1" ht="18" customHeight="1">
      <c r="A26" s="220"/>
      <c r="B26" s="221" t="s">
        <v>172</v>
      </c>
      <c r="C26" s="222"/>
      <c r="D26" s="222"/>
      <c r="E26" s="374"/>
      <c r="F26" s="202"/>
      <c r="G26" s="203"/>
    </row>
    <row r="27" spans="1:7" s="207" customFormat="1" ht="35.25" customHeight="1">
      <c r="A27" s="220" t="s">
        <v>130</v>
      </c>
      <c r="B27" s="221" t="s">
        <v>173</v>
      </c>
      <c r="C27" s="222"/>
      <c r="D27" s="222"/>
      <c r="E27" s="374"/>
      <c r="F27" s="202"/>
      <c r="G27" s="203"/>
    </row>
    <row r="28" spans="1:7" s="219" customFormat="1" ht="18" customHeight="1">
      <c r="A28" s="220"/>
      <c r="B28" s="221" t="s">
        <v>156</v>
      </c>
      <c r="C28" s="222"/>
      <c r="D28" s="222"/>
      <c r="E28" s="374"/>
      <c r="F28" s="202"/>
      <c r="G28" s="203"/>
    </row>
    <row r="29" spans="1:7" s="219" customFormat="1" ht="39" customHeight="1">
      <c r="A29" s="220" t="s">
        <v>174</v>
      </c>
      <c r="B29" s="221" t="s">
        <v>154</v>
      </c>
      <c r="C29" s="222"/>
      <c r="D29" s="222"/>
      <c r="E29" s="374"/>
      <c r="F29" s="202"/>
      <c r="G29" s="203"/>
    </row>
    <row r="30" spans="1:7" s="219" customFormat="1" ht="18" customHeight="1">
      <c r="A30" s="220" t="s">
        <v>175</v>
      </c>
      <c r="B30" s="221" t="s">
        <v>155</v>
      </c>
      <c r="C30" s="222"/>
      <c r="D30" s="222"/>
      <c r="E30" s="374"/>
      <c r="F30" s="202"/>
      <c r="G30" s="203"/>
    </row>
    <row r="31" spans="1:7" s="219" customFormat="1" ht="20.25" customHeight="1">
      <c r="A31" s="220"/>
      <c r="B31" s="221" t="s">
        <v>156</v>
      </c>
      <c r="C31" s="222"/>
      <c r="D31" s="222"/>
      <c r="E31" s="374"/>
      <c r="F31" s="202"/>
      <c r="G31" s="203"/>
    </row>
    <row r="32" spans="1:7" s="219" customFormat="1" ht="18" customHeight="1">
      <c r="A32" s="220" t="s">
        <v>176</v>
      </c>
      <c r="B32" s="221" t="s">
        <v>157</v>
      </c>
      <c r="C32" s="222"/>
      <c r="D32" s="222"/>
      <c r="E32" s="374"/>
      <c r="F32" s="202"/>
      <c r="G32" s="203"/>
    </row>
    <row r="33" spans="1:7" s="219" customFormat="1" ht="18" customHeight="1">
      <c r="A33" s="220" t="s">
        <v>177</v>
      </c>
      <c r="B33" s="221" t="s">
        <v>158</v>
      </c>
      <c r="C33" s="222"/>
      <c r="D33" s="222"/>
      <c r="E33" s="374"/>
      <c r="F33" s="202"/>
      <c r="G33" s="203"/>
    </row>
    <row r="34" spans="1:7" s="219" customFormat="1" ht="18" customHeight="1">
      <c r="A34" s="220"/>
      <c r="B34" s="221" t="s">
        <v>172</v>
      </c>
      <c r="C34" s="222"/>
      <c r="D34" s="222"/>
      <c r="E34" s="374"/>
      <c r="F34" s="202"/>
      <c r="G34" s="203"/>
    </row>
    <row r="35" spans="1:7" s="219" customFormat="1" ht="18" customHeight="1">
      <c r="A35" s="220" t="s">
        <v>178</v>
      </c>
      <c r="B35" s="221" t="s">
        <v>179</v>
      </c>
      <c r="C35" s="222"/>
      <c r="D35" s="222"/>
      <c r="E35" s="374"/>
      <c r="F35" s="202"/>
      <c r="G35" s="203"/>
    </row>
    <row r="36" spans="1:7" s="219" customFormat="1" ht="18" customHeight="1">
      <c r="A36" s="220" t="s">
        <v>180</v>
      </c>
      <c r="B36" s="221" t="s">
        <v>181</v>
      </c>
      <c r="C36" s="222"/>
      <c r="D36" s="222"/>
      <c r="E36" s="374"/>
      <c r="F36" s="202"/>
      <c r="G36" s="203"/>
    </row>
    <row r="37" spans="1:7" s="219" customFormat="1" ht="18" customHeight="1">
      <c r="A37" s="220"/>
      <c r="B37" s="221" t="s">
        <v>163</v>
      </c>
      <c r="C37" s="222"/>
      <c r="D37" s="222"/>
      <c r="E37" s="374"/>
      <c r="F37" s="202"/>
      <c r="G37" s="203"/>
    </row>
    <row r="38" spans="1:7" s="219" customFormat="1" ht="18" customHeight="1">
      <c r="A38" s="220" t="s">
        <v>182</v>
      </c>
      <c r="B38" s="221" t="s">
        <v>165</v>
      </c>
      <c r="C38" s="222"/>
      <c r="D38" s="222"/>
      <c r="E38" s="374"/>
      <c r="F38" s="202"/>
      <c r="G38" s="203"/>
    </row>
    <row r="39" spans="1:7" s="219" customFormat="1" ht="18" customHeight="1">
      <c r="A39" s="220" t="s">
        <v>183</v>
      </c>
      <c r="B39" s="221" t="s">
        <v>167</v>
      </c>
      <c r="C39" s="222"/>
      <c r="D39" s="222"/>
      <c r="E39" s="374"/>
      <c r="F39" s="202"/>
      <c r="G39" s="203"/>
    </row>
    <row r="40" spans="1:7" s="219" customFormat="1" ht="18" customHeight="1">
      <c r="A40" s="220"/>
      <c r="B40" s="221" t="s">
        <v>168</v>
      </c>
      <c r="C40" s="222"/>
      <c r="D40" s="222"/>
      <c r="E40" s="374"/>
      <c r="F40" s="202"/>
      <c r="G40" s="203"/>
    </row>
    <row r="41" spans="1:7" s="219" customFormat="1" ht="18" customHeight="1">
      <c r="A41" s="220" t="s">
        <v>184</v>
      </c>
      <c r="B41" s="221" t="s">
        <v>157</v>
      </c>
      <c r="C41" s="222"/>
      <c r="D41" s="222"/>
      <c r="E41" s="374"/>
      <c r="F41" s="202"/>
      <c r="G41" s="203"/>
    </row>
    <row r="42" spans="1:7" s="219" customFormat="1" ht="18" customHeight="1">
      <c r="A42" s="220" t="s">
        <v>185</v>
      </c>
      <c r="B42" s="221" t="s">
        <v>186</v>
      </c>
      <c r="C42" s="222"/>
      <c r="D42" s="222"/>
      <c r="E42" s="374"/>
      <c r="F42" s="202"/>
      <c r="G42" s="203"/>
    </row>
    <row r="43" spans="1:7" s="219" customFormat="1" ht="18" customHeight="1">
      <c r="A43" s="220" t="s">
        <v>187</v>
      </c>
      <c r="B43" s="221" t="s">
        <v>158</v>
      </c>
      <c r="C43" s="222"/>
      <c r="D43" s="222"/>
      <c r="E43" s="374"/>
      <c r="F43" s="202"/>
      <c r="G43" s="203"/>
    </row>
    <row r="44" spans="1:7" s="219" customFormat="1" ht="18" customHeight="1">
      <c r="A44" s="220" t="s">
        <v>188</v>
      </c>
      <c r="B44" s="221" t="s">
        <v>171</v>
      </c>
      <c r="C44" s="222"/>
      <c r="D44" s="222"/>
      <c r="E44" s="374"/>
      <c r="F44" s="202"/>
      <c r="G44" s="203"/>
    </row>
    <row r="45" spans="1:7" s="219" customFormat="1" ht="18" customHeight="1">
      <c r="A45" s="220"/>
      <c r="B45" s="221" t="s">
        <v>172</v>
      </c>
      <c r="C45" s="222"/>
      <c r="D45" s="222"/>
      <c r="E45" s="374"/>
      <c r="F45" s="202"/>
      <c r="G45" s="203"/>
    </row>
    <row r="46" spans="1:7" s="219" customFormat="1" ht="18" customHeight="1">
      <c r="A46" s="220" t="s">
        <v>189</v>
      </c>
      <c r="B46" s="221" t="s">
        <v>190</v>
      </c>
      <c r="C46" s="222"/>
      <c r="D46" s="222"/>
      <c r="E46" s="374"/>
      <c r="F46" s="202"/>
      <c r="G46" s="203"/>
    </row>
    <row r="47" spans="1:7" s="219" customFormat="1" ht="18" customHeight="1">
      <c r="A47" s="220" t="s">
        <v>191</v>
      </c>
      <c r="B47" s="223" t="s">
        <v>192</v>
      </c>
      <c r="C47" s="222"/>
      <c r="D47" s="222"/>
      <c r="E47" s="374"/>
      <c r="F47" s="202"/>
      <c r="G47" s="203"/>
    </row>
    <row r="48" spans="1:7" s="219" customFormat="1" ht="18" customHeight="1">
      <c r="A48" s="220" t="s">
        <v>193</v>
      </c>
      <c r="B48" s="223" t="s">
        <v>194</v>
      </c>
      <c r="C48" s="222"/>
      <c r="D48" s="222"/>
      <c r="E48" s="374"/>
      <c r="F48" s="202"/>
      <c r="G48" s="203"/>
    </row>
    <row r="49" spans="1:7" s="219" customFormat="1" ht="18" customHeight="1">
      <c r="A49" s="220" t="s">
        <v>195</v>
      </c>
      <c r="B49" s="223" t="s">
        <v>196</v>
      </c>
      <c r="C49" s="222"/>
      <c r="D49" s="222"/>
      <c r="E49" s="374"/>
      <c r="F49" s="202"/>
      <c r="G49" s="203"/>
    </row>
    <row r="50" spans="1:7" s="219" customFormat="1" ht="18" customHeight="1">
      <c r="A50" s="220" t="s">
        <v>197</v>
      </c>
      <c r="B50" s="223" t="s">
        <v>198</v>
      </c>
      <c r="C50" s="222"/>
      <c r="D50" s="222"/>
      <c r="E50" s="374"/>
      <c r="F50" s="202"/>
      <c r="G50" s="203"/>
    </row>
    <row r="51" spans="1:7" s="219" customFormat="1" ht="18" customHeight="1">
      <c r="A51" s="204" t="s">
        <v>199</v>
      </c>
      <c r="B51" s="205" t="s">
        <v>200</v>
      </c>
      <c r="C51" s="206"/>
      <c r="D51" s="206"/>
      <c r="E51" s="374"/>
      <c r="F51" s="202"/>
      <c r="G51" s="202"/>
    </row>
    <row r="52" spans="1:7" s="219" customFormat="1" ht="18" customHeight="1">
      <c r="A52" s="215"/>
      <c r="B52" s="216" t="s">
        <v>156</v>
      </c>
      <c r="C52" s="217"/>
      <c r="D52" s="217"/>
      <c r="E52" s="374"/>
      <c r="F52" s="202"/>
      <c r="G52" s="203"/>
    </row>
    <row r="53" spans="1:7" s="219" customFormat="1" ht="18" customHeight="1">
      <c r="A53" s="204" t="s">
        <v>201</v>
      </c>
      <c r="B53" s="205" t="s">
        <v>154</v>
      </c>
      <c r="C53" s="206"/>
      <c r="D53" s="206"/>
      <c r="E53" s="374"/>
      <c r="F53" s="202"/>
      <c r="G53" s="203"/>
    </row>
    <row r="54" spans="1:7" s="219" customFormat="1" ht="18" customHeight="1">
      <c r="A54" s="204" t="s">
        <v>202</v>
      </c>
      <c r="B54" s="205" t="s">
        <v>155</v>
      </c>
      <c r="C54" s="206"/>
      <c r="D54" s="206"/>
      <c r="E54" s="374"/>
      <c r="F54" s="202"/>
      <c r="G54" s="202"/>
    </row>
    <row r="55" spans="1:7" s="214" customFormat="1" ht="18" customHeight="1">
      <c r="A55" s="215"/>
      <c r="B55" s="216" t="s">
        <v>156</v>
      </c>
      <c r="C55" s="217"/>
      <c r="D55" s="217"/>
      <c r="E55" s="374"/>
      <c r="F55" s="202"/>
      <c r="G55" s="203"/>
    </row>
    <row r="56" spans="1:7" s="214" customFormat="1" ht="18" customHeight="1">
      <c r="A56" s="208" t="s">
        <v>203</v>
      </c>
      <c r="B56" s="209"/>
      <c r="C56" s="210"/>
      <c r="D56" s="210"/>
      <c r="E56" s="374"/>
      <c r="F56" s="202"/>
      <c r="G56" s="203"/>
    </row>
    <row r="57" spans="1:7" s="214" customFormat="1" ht="18" customHeight="1">
      <c r="A57" s="208"/>
      <c r="B57" s="209" t="s">
        <v>172</v>
      </c>
      <c r="C57" s="210"/>
      <c r="D57" s="210"/>
      <c r="E57" s="374"/>
      <c r="F57" s="202"/>
      <c r="G57" s="203"/>
    </row>
    <row r="58" spans="1:7" s="214" customFormat="1" ht="18" customHeight="1">
      <c r="A58" s="204" t="s">
        <v>204</v>
      </c>
      <c r="B58" s="205" t="s">
        <v>179</v>
      </c>
      <c r="C58" s="206"/>
      <c r="D58" s="206"/>
      <c r="E58" s="374"/>
      <c r="F58" s="202"/>
      <c r="G58" s="203"/>
    </row>
    <row r="59" spans="1:7" s="214" customFormat="1" ht="18" customHeight="1">
      <c r="A59" s="204" t="s">
        <v>205</v>
      </c>
      <c r="B59" s="205" t="s">
        <v>181</v>
      </c>
      <c r="C59" s="206"/>
      <c r="D59" s="206"/>
      <c r="E59" s="374"/>
      <c r="F59" s="202"/>
      <c r="G59" s="202"/>
    </row>
    <row r="60" spans="1:7" s="219" customFormat="1" ht="18" customHeight="1">
      <c r="A60" s="220"/>
      <c r="B60" s="221" t="s">
        <v>163</v>
      </c>
      <c r="C60" s="222"/>
      <c r="D60" s="222"/>
      <c r="E60" s="374"/>
      <c r="F60" s="202"/>
      <c r="G60" s="203"/>
    </row>
    <row r="61" spans="1:7" s="219" customFormat="1" ht="18" customHeight="1">
      <c r="A61" s="204" t="s">
        <v>206</v>
      </c>
      <c r="B61" s="205" t="s">
        <v>165</v>
      </c>
      <c r="C61" s="206"/>
      <c r="D61" s="206"/>
      <c r="E61" s="374"/>
      <c r="F61" s="202"/>
      <c r="G61" s="203"/>
    </row>
    <row r="62" spans="1:7" s="219" customFormat="1" ht="18" customHeight="1">
      <c r="A62" s="204" t="s">
        <v>207</v>
      </c>
      <c r="B62" s="205" t="s">
        <v>167</v>
      </c>
      <c r="C62" s="206"/>
      <c r="D62" s="206"/>
      <c r="E62" s="374"/>
      <c r="F62" s="202"/>
      <c r="G62" s="203"/>
    </row>
    <row r="63" spans="1:7" s="219" customFormat="1" ht="18" customHeight="1">
      <c r="A63" s="220"/>
      <c r="B63" s="221" t="s">
        <v>168</v>
      </c>
      <c r="C63" s="222"/>
      <c r="D63" s="222"/>
      <c r="E63" s="374"/>
      <c r="F63" s="202"/>
      <c r="G63" s="203"/>
    </row>
    <row r="64" spans="1:7" s="219" customFormat="1" ht="18" customHeight="1">
      <c r="A64" s="208" t="s">
        <v>208</v>
      </c>
      <c r="B64" s="209"/>
      <c r="C64" s="210"/>
      <c r="D64" s="210"/>
      <c r="E64" s="374"/>
      <c r="F64" s="202"/>
      <c r="G64" s="203"/>
    </row>
    <row r="65" spans="1:7" s="219" customFormat="1" ht="18" customHeight="1">
      <c r="A65" s="208" t="s">
        <v>209</v>
      </c>
      <c r="B65" s="209" t="s">
        <v>210</v>
      </c>
      <c r="C65" s="210"/>
      <c r="D65" s="210"/>
      <c r="E65" s="374"/>
      <c r="F65" s="202"/>
      <c r="G65" s="203"/>
    </row>
    <row r="66" spans="1:7" s="219" customFormat="1" ht="18" customHeight="1">
      <c r="A66" s="208"/>
      <c r="B66" s="209" t="s">
        <v>172</v>
      </c>
      <c r="C66" s="210"/>
      <c r="D66" s="210"/>
      <c r="E66" s="374"/>
      <c r="F66" s="202"/>
      <c r="G66" s="203"/>
    </row>
    <row r="67" spans="1:7" s="219" customFormat="1" ht="18" customHeight="1">
      <c r="A67" s="204" t="s">
        <v>211</v>
      </c>
      <c r="B67" s="205" t="s">
        <v>212</v>
      </c>
      <c r="C67" s="206"/>
      <c r="D67" s="206"/>
      <c r="E67" s="374"/>
      <c r="F67" s="202"/>
      <c r="G67" s="202"/>
    </row>
    <row r="68" spans="1:7" s="219" customFormat="1" ht="18" customHeight="1">
      <c r="A68" s="204" t="s">
        <v>213</v>
      </c>
      <c r="B68" s="224" t="s">
        <v>194</v>
      </c>
      <c r="C68" s="206"/>
      <c r="D68" s="206"/>
      <c r="E68" s="374"/>
      <c r="F68" s="202"/>
      <c r="G68" s="203"/>
    </row>
    <row r="69" spans="1:7" s="219" customFormat="1" ht="18" customHeight="1">
      <c r="A69" s="204" t="s">
        <v>214</v>
      </c>
      <c r="B69" s="224" t="s">
        <v>196</v>
      </c>
      <c r="C69" s="206"/>
      <c r="D69" s="206"/>
      <c r="E69" s="374"/>
      <c r="F69" s="202"/>
      <c r="G69" s="203"/>
    </row>
    <row r="70" spans="1:7" s="219" customFormat="1" ht="18" customHeight="1">
      <c r="A70" s="204" t="s">
        <v>215</v>
      </c>
      <c r="B70" s="224" t="s">
        <v>198</v>
      </c>
      <c r="C70" s="206"/>
      <c r="D70" s="206"/>
      <c r="E70" s="374"/>
      <c r="F70" s="202"/>
      <c r="G70" s="203"/>
    </row>
    <row r="71" spans="1:7" s="219" customFormat="1" ht="18" customHeight="1">
      <c r="A71" s="204" t="s">
        <v>216</v>
      </c>
      <c r="B71" s="205" t="s">
        <v>217</v>
      </c>
      <c r="C71" s="206"/>
      <c r="D71" s="206"/>
      <c r="E71" s="374"/>
      <c r="F71" s="202"/>
      <c r="G71" s="203"/>
    </row>
    <row r="72" spans="1:7" s="219" customFormat="1" ht="18" customHeight="1">
      <c r="A72" s="220"/>
      <c r="B72" s="221" t="s">
        <v>156</v>
      </c>
      <c r="C72" s="222"/>
      <c r="D72" s="222"/>
      <c r="E72" s="374"/>
      <c r="F72" s="202"/>
      <c r="G72" s="203"/>
    </row>
    <row r="73" spans="1:7" s="219" customFormat="1" ht="18" customHeight="1">
      <c r="A73" s="204" t="s">
        <v>218</v>
      </c>
      <c r="B73" s="205" t="s">
        <v>154</v>
      </c>
      <c r="C73" s="206"/>
      <c r="D73" s="206"/>
      <c r="E73" s="374"/>
      <c r="F73" s="202"/>
      <c r="G73" s="203"/>
    </row>
    <row r="74" spans="1:7" s="219" customFormat="1" ht="18" customHeight="1">
      <c r="A74" s="204" t="s">
        <v>219</v>
      </c>
      <c r="B74" s="205" t="s">
        <v>155</v>
      </c>
      <c r="C74" s="206"/>
      <c r="D74" s="206"/>
      <c r="E74" s="374"/>
      <c r="F74" s="202"/>
      <c r="G74" s="203"/>
    </row>
    <row r="75" spans="1:7" s="219" customFormat="1" ht="18" customHeight="1">
      <c r="A75" s="220"/>
      <c r="B75" s="221" t="s">
        <v>156</v>
      </c>
      <c r="C75" s="222"/>
      <c r="D75" s="222"/>
      <c r="E75" s="374"/>
      <c r="F75" s="202"/>
      <c r="G75" s="203"/>
    </row>
    <row r="76" spans="1:7" s="219" customFormat="1" ht="18" customHeight="1">
      <c r="A76" s="208" t="s">
        <v>220</v>
      </c>
      <c r="B76" s="209"/>
      <c r="C76" s="210"/>
      <c r="D76" s="210"/>
      <c r="E76" s="374"/>
      <c r="F76" s="202"/>
      <c r="G76" s="203"/>
    </row>
    <row r="77" spans="1:7" s="219" customFormat="1" ht="18" customHeight="1">
      <c r="A77" s="208"/>
      <c r="B77" s="209" t="s">
        <v>172</v>
      </c>
      <c r="C77" s="210"/>
      <c r="D77" s="210"/>
      <c r="E77" s="374"/>
      <c r="F77" s="202"/>
      <c r="G77" s="203"/>
    </row>
    <row r="78" spans="1:7" s="219" customFormat="1" ht="18" customHeight="1">
      <c r="A78" s="204" t="s">
        <v>221</v>
      </c>
      <c r="B78" s="205" t="s">
        <v>179</v>
      </c>
      <c r="C78" s="206"/>
      <c r="D78" s="206"/>
      <c r="E78" s="374"/>
      <c r="F78" s="202"/>
      <c r="G78" s="203"/>
    </row>
    <row r="79" spans="1:7" s="219" customFormat="1" ht="18" customHeight="1">
      <c r="A79" s="204" t="s">
        <v>222</v>
      </c>
      <c r="B79" s="205" t="s">
        <v>181</v>
      </c>
      <c r="C79" s="206"/>
      <c r="D79" s="206"/>
      <c r="E79" s="374"/>
      <c r="F79" s="202"/>
      <c r="G79" s="203"/>
    </row>
    <row r="80" spans="1:7" s="219" customFormat="1" ht="18" customHeight="1">
      <c r="A80" s="220"/>
      <c r="B80" s="221" t="s">
        <v>163</v>
      </c>
      <c r="C80" s="222"/>
      <c r="D80" s="222"/>
      <c r="E80" s="374"/>
      <c r="F80" s="202"/>
      <c r="G80" s="203"/>
    </row>
    <row r="81" spans="1:7" s="219" customFormat="1" ht="18" customHeight="1">
      <c r="A81" s="204" t="s">
        <v>223</v>
      </c>
      <c r="B81" s="205" t="s">
        <v>165</v>
      </c>
      <c r="C81" s="206"/>
      <c r="D81" s="206"/>
      <c r="E81" s="374"/>
      <c r="F81" s="202"/>
      <c r="G81" s="203"/>
    </row>
    <row r="82" spans="1:7" s="219" customFormat="1" ht="18" customHeight="1">
      <c r="A82" s="204" t="s">
        <v>224</v>
      </c>
      <c r="B82" s="205" t="s">
        <v>167</v>
      </c>
      <c r="C82" s="206"/>
      <c r="D82" s="206"/>
      <c r="E82" s="374"/>
      <c r="F82" s="202"/>
      <c r="G82" s="203"/>
    </row>
    <row r="83" spans="1:7" s="219" customFormat="1" ht="18" customHeight="1">
      <c r="A83" s="220"/>
      <c r="B83" s="221" t="s">
        <v>168</v>
      </c>
      <c r="C83" s="222"/>
      <c r="D83" s="222"/>
      <c r="E83" s="374"/>
      <c r="F83" s="202"/>
      <c r="G83" s="203"/>
    </row>
    <row r="84" spans="1:7" s="219" customFormat="1" ht="18" customHeight="1">
      <c r="A84" s="208" t="s">
        <v>225</v>
      </c>
      <c r="B84" s="209"/>
      <c r="C84" s="210"/>
      <c r="D84" s="210"/>
      <c r="E84" s="374"/>
      <c r="F84" s="202"/>
      <c r="G84" s="203"/>
    </row>
    <row r="85" spans="1:7" s="219" customFormat="1" ht="18" customHeight="1">
      <c r="A85" s="208" t="s">
        <v>226</v>
      </c>
      <c r="B85" s="209" t="s">
        <v>227</v>
      </c>
      <c r="C85" s="210"/>
      <c r="D85" s="210"/>
      <c r="E85" s="374"/>
      <c r="F85" s="202"/>
      <c r="G85" s="203"/>
    </row>
    <row r="86" spans="1:7" s="219" customFormat="1" ht="18" customHeight="1">
      <c r="A86" s="208"/>
      <c r="B86" s="209" t="s">
        <v>172</v>
      </c>
      <c r="C86" s="210"/>
      <c r="D86" s="210"/>
      <c r="E86" s="374"/>
      <c r="F86" s="202"/>
      <c r="G86" s="203"/>
    </row>
    <row r="87" spans="1:7" s="219" customFormat="1" ht="18" customHeight="1">
      <c r="A87" s="204" t="s">
        <v>228</v>
      </c>
      <c r="B87" s="205" t="s">
        <v>229</v>
      </c>
      <c r="C87" s="206"/>
      <c r="D87" s="206"/>
      <c r="E87" s="374"/>
      <c r="F87" s="202"/>
      <c r="G87" s="203"/>
    </row>
    <row r="88" spans="1:7" s="219" customFormat="1" ht="18" customHeight="1">
      <c r="A88" s="204" t="s">
        <v>230</v>
      </c>
      <c r="B88" s="224" t="s">
        <v>196</v>
      </c>
      <c r="C88" s="206"/>
      <c r="D88" s="206"/>
      <c r="E88" s="374"/>
      <c r="F88" s="202"/>
      <c r="G88" s="203"/>
    </row>
    <row r="89" spans="1:7" s="219" customFormat="1" ht="18" customHeight="1">
      <c r="A89" s="204" t="s">
        <v>231</v>
      </c>
      <c r="B89" s="224" t="s">
        <v>198</v>
      </c>
      <c r="C89" s="206"/>
      <c r="D89" s="206"/>
      <c r="E89" s="374"/>
      <c r="F89" s="202"/>
      <c r="G89" s="203"/>
    </row>
    <row r="90" spans="1:7" s="219" customFormat="1" ht="18" customHeight="1">
      <c r="A90" s="204" t="s">
        <v>232</v>
      </c>
      <c r="B90" s="205" t="s">
        <v>233</v>
      </c>
      <c r="C90" s="206"/>
      <c r="D90" s="206"/>
      <c r="E90" s="374"/>
      <c r="F90" s="202"/>
      <c r="G90" s="203"/>
    </row>
    <row r="91" spans="1:7" s="219" customFormat="1" ht="18" customHeight="1">
      <c r="A91" s="215"/>
      <c r="B91" s="216" t="s">
        <v>156</v>
      </c>
      <c r="C91" s="217"/>
      <c r="D91" s="217"/>
      <c r="E91" s="374"/>
      <c r="F91" s="202"/>
      <c r="G91" s="203"/>
    </row>
    <row r="92" spans="1:7" s="219" customFormat="1" ht="18" customHeight="1">
      <c r="A92" s="204" t="s">
        <v>234</v>
      </c>
      <c r="B92" s="205" t="s">
        <v>154</v>
      </c>
      <c r="C92" s="206"/>
      <c r="D92" s="206"/>
      <c r="E92" s="374"/>
      <c r="F92" s="202"/>
      <c r="G92" s="203"/>
    </row>
    <row r="93" spans="1:7" s="219" customFormat="1" ht="18" customHeight="1">
      <c r="A93" s="204" t="s">
        <v>235</v>
      </c>
      <c r="B93" s="205" t="s">
        <v>155</v>
      </c>
      <c r="C93" s="206"/>
      <c r="D93" s="206"/>
      <c r="E93" s="374"/>
      <c r="F93" s="202"/>
      <c r="G93" s="203"/>
    </row>
    <row r="94" spans="1:7" s="219" customFormat="1" ht="18" customHeight="1">
      <c r="A94" s="215"/>
      <c r="B94" s="216" t="s">
        <v>156</v>
      </c>
      <c r="C94" s="217"/>
      <c r="D94" s="217"/>
      <c r="E94" s="374"/>
      <c r="F94" s="202"/>
      <c r="G94" s="203"/>
    </row>
    <row r="95" spans="1:7" s="219" customFormat="1" ht="18" customHeight="1">
      <c r="A95" s="208" t="s">
        <v>236</v>
      </c>
      <c r="B95" s="209"/>
      <c r="C95" s="210"/>
      <c r="D95" s="210"/>
      <c r="E95" s="374"/>
      <c r="F95" s="202"/>
      <c r="G95" s="203"/>
    </row>
    <row r="96" spans="1:7" s="219" customFormat="1" ht="18" customHeight="1">
      <c r="A96" s="208"/>
      <c r="B96" s="209" t="s">
        <v>172</v>
      </c>
      <c r="C96" s="210"/>
      <c r="D96" s="210"/>
      <c r="E96" s="374"/>
      <c r="F96" s="202"/>
      <c r="G96" s="203"/>
    </row>
    <row r="97" spans="1:7" s="219" customFormat="1" ht="18" customHeight="1">
      <c r="A97" s="225" t="s">
        <v>237</v>
      </c>
      <c r="B97" s="226" t="s">
        <v>179</v>
      </c>
      <c r="C97" s="227"/>
      <c r="D97" s="227"/>
      <c r="E97" s="374"/>
      <c r="F97" s="202"/>
      <c r="G97" s="203"/>
    </row>
    <row r="98" spans="1:7" s="219" customFormat="1" ht="18" customHeight="1">
      <c r="A98" s="225" t="s">
        <v>238</v>
      </c>
      <c r="B98" s="226" t="s">
        <v>181</v>
      </c>
      <c r="C98" s="227"/>
      <c r="D98" s="227"/>
      <c r="E98" s="374"/>
      <c r="F98" s="202"/>
      <c r="G98" s="203"/>
    </row>
    <row r="99" spans="1:7" s="219" customFormat="1" ht="18" customHeight="1">
      <c r="A99" s="211"/>
      <c r="B99" s="212" t="s">
        <v>163</v>
      </c>
      <c r="C99" s="213"/>
      <c r="D99" s="213"/>
      <c r="E99" s="374"/>
      <c r="F99" s="202"/>
      <c r="G99" s="203"/>
    </row>
    <row r="100" spans="1:7" s="219" customFormat="1" ht="18" customHeight="1">
      <c r="A100" s="225" t="s">
        <v>239</v>
      </c>
      <c r="B100" s="226" t="s">
        <v>165</v>
      </c>
      <c r="C100" s="227"/>
      <c r="D100" s="227"/>
      <c r="E100" s="374"/>
      <c r="F100" s="202"/>
      <c r="G100" s="203"/>
    </row>
    <row r="101" spans="1:7" s="219" customFormat="1" ht="18" customHeight="1">
      <c r="A101" s="225" t="s">
        <v>240</v>
      </c>
      <c r="B101" s="226" t="s">
        <v>167</v>
      </c>
      <c r="C101" s="227"/>
      <c r="D101" s="227"/>
      <c r="E101" s="374"/>
      <c r="F101" s="202"/>
      <c r="G101" s="203"/>
    </row>
    <row r="102" spans="1:7" s="219" customFormat="1" ht="18" customHeight="1">
      <c r="A102" s="220"/>
      <c r="B102" s="221" t="s">
        <v>168</v>
      </c>
      <c r="C102" s="222"/>
      <c r="D102" s="222"/>
      <c r="E102" s="374"/>
      <c r="F102" s="202"/>
      <c r="G102" s="203"/>
    </row>
    <row r="103" spans="1:7" s="219" customFormat="1" ht="18" customHeight="1">
      <c r="A103" s="208" t="s">
        <v>241</v>
      </c>
      <c r="B103" s="209"/>
      <c r="C103" s="210"/>
      <c r="D103" s="210"/>
      <c r="E103" s="374"/>
      <c r="F103" s="202"/>
      <c r="G103" s="203"/>
    </row>
    <row r="104" spans="1:7" s="219" customFormat="1" ht="18" customHeight="1">
      <c r="A104" s="208" t="s">
        <v>242</v>
      </c>
      <c r="B104" s="209" t="s">
        <v>243</v>
      </c>
      <c r="C104" s="210"/>
      <c r="D104" s="210"/>
      <c r="E104" s="374"/>
      <c r="F104" s="202"/>
      <c r="G104" s="203"/>
    </row>
    <row r="105" spans="1:7" s="219" customFormat="1" ht="18" customHeight="1">
      <c r="A105" s="208"/>
      <c r="B105" s="209" t="s">
        <v>172</v>
      </c>
      <c r="C105" s="210"/>
      <c r="D105" s="210"/>
      <c r="E105" s="374"/>
      <c r="F105" s="202"/>
      <c r="G105" s="203"/>
    </row>
    <row r="106" spans="1:7" s="219" customFormat="1" ht="18" customHeight="1">
      <c r="A106" s="204" t="s">
        <v>244</v>
      </c>
      <c r="B106" s="205" t="s">
        <v>245</v>
      </c>
      <c r="C106" s="206"/>
      <c r="D106" s="206"/>
      <c r="E106" s="374"/>
      <c r="F106" s="202"/>
      <c r="G106" s="203"/>
    </row>
    <row r="107" spans="1:7" s="219" customFormat="1" ht="18" customHeight="1">
      <c r="A107" s="204" t="s">
        <v>246</v>
      </c>
      <c r="B107" s="224" t="s">
        <v>198</v>
      </c>
      <c r="C107" s="206"/>
      <c r="D107" s="206"/>
      <c r="E107" s="374"/>
      <c r="F107" s="202"/>
      <c r="G107" s="203"/>
    </row>
    <row r="108" spans="1:7" s="219" customFormat="1" ht="18" customHeight="1">
      <c r="A108" s="204" t="s">
        <v>247</v>
      </c>
      <c r="B108" s="205" t="s">
        <v>248</v>
      </c>
      <c r="C108" s="206"/>
      <c r="D108" s="206"/>
      <c r="E108" s="374"/>
      <c r="F108" s="202"/>
      <c r="G108" s="203"/>
    </row>
    <row r="109" spans="1:7" s="219" customFormat="1" ht="18" customHeight="1">
      <c r="A109" s="220"/>
      <c r="B109" s="221" t="s">
        <v>156</v>
      </c>
      <c r="C109" s="222"/>
      <c r="D109" s="222"/>
      <c r="E109" s="374"/>
      <c r="F109" s="202"/>
      <c r="G109" s="203"/>
    </row>
    <row r="110" spans="1:7" s="219" customFormat="1" ht="18" customHeight="1">
      <c r="A110" s="204" t="s">
        <v>249</v>
      </c>
      <c r="B110" s="205" t="s">
        <v>154</v>
      </c>
      <c r="C110" s="206"/>
      <c r="D110" s="206"/>
      <c r="E110" s="374"/>
      <c r="F110" s="202"/>
      <c r="G110" s="203"/>
    </row>
    <row r="111" spans="1:7" s="219" customFormat="1" ht="18" customHeight="1">
      <c r="A111" s="204" t="s">
        <v>250</v>
      </c>
      <c r="B111" s="205" t="s">
        <v>155</v>
      </c>
      <c r="C111" s="206"/>
      <c r="D111" s="206"/>
      <c r="E111" s="374"/>
      <c r="F111" s="202"/>
      <c r="G111" s="203"/>
    </row>
    <row r="112" spans="1:7" s="219" customFormat="1" ht="18" customHeight="1">
      <c r="A112" s="220"/>
      <c r="B112" s="221" t="s">
        <v>156</v>
      </c>
      <c r="C112" s="222"/>
      <c r="D112" s="222"/>
      <c r="E112" s="374"/>
      <c r="F112" s="202"/>
      <c r="G112" s="203"/>
    </row>
    <row r="113" spans="1:7" s="219" customFormat="1" ht="18" customHeight="1">
      <c r="A113" s="208" t="s">
        <v>251</v>
      </c>
      <c r="B113" s="209"/>
      <c r="C113" s="210"/>
      <c r="D113" s="210"/>
      <c r="E113" s="374"/>
      <c r="F113" s="202"/>
      <c r="G113" s="203"/>
    </row>
    <row r="114" spans="1:7" s="219" customFormat="1" ht="18" customHeight="1">
      <c r="A114" s="208"/>
      <c r="B114" s="209" t="s">
        <v>172</v>
      </c>
      <c r="C114" s="210"/>
      <c r="D114" s="210"/>
      <c r="E114" s="374"/>
      <c r="F114" s="202"/>
      <c r="G114" s="203"/>
    </row>
    <row r="115" spans="1:7" s="219" customFormat="1" ht="18" customHeight="1">
      <c r="A115" s="204" t="s">
        <v>318</v>
      </c>
      <c r="B115" s="205" t="s">
        <v>179</v>
      </c>
      <c r="C115" s="206"/>
      <c r="D115" s="206"/>
      <c r="E115" s="374"/>
      <c r="F115" s="202"/>
      <c r="G115" s="203"/>
    </row>
    <row r="116" spans="1:7" s="219" customFormat="1" ht="18" customHeight="1">
      <c r="A116" s="204" t="s">
        <v>317</v>
      </c>
      <c r="B116" s="205" t="s">
        <v>181</v>
      </c>
      <c r="C116" s="206"/>
      <c r="D116" s="206"/>
      <c r="E116" s="374"/>
      <c r="F116" s="202"/>
      <c r="G116" s="203"/>
    </row>
    <row r="117" spans="1:7" s="219" customFormat="1" ht="18" customHeight="1">
      <c r="A117" s="215"/>
      <c r="B117" s="216" t="s">
        <v>163</v>
      </c>
      <c r="C117" s="217"/>
      <c r="D117" s="217"/>
      <c r="E117" s="374"/>
      <c r="F117" s="202"/>
      <c r="G117" s="203"/>
    </row>
    <row r="118" spans="1:7" s="219" customFormat="1" ht="18" customHeight="1">
      <c r="A118" s="204" t="s">
        <v>316</v>
      </c>
      <c r="B118" s="205" t="s">
        <v>165</v>
      </c>
      <c r="C118" s="206"/>
      <c r="D118" s="206"/>
      <c r="E118" s="374"/>
      <c r="F118" s="202"/>
      <c r="G118" s="203"/>
    </row>
    <row r="119" spans="1:7" s="219" customFormat="1" ht="18" customHeight="1">
      <c r="A119" s="204" t="s">
        <v>315</v>
      </c>
      <c r="B119" s="205" t="s">
        <v>167</v>
      </c>
      <c r="C119" s="206"/>
      <c r="D119" s="206"/>
      <c r="E119" s="374"/>
      <c r="F119" s="202"/>
      <c r="G119" s="203"/>
    </row>
    <row r="120" spans="1:7" s="219" customFormat="1" ht="18" customHeight="1">
      <c r="A120" s="220"/>
      <c r="B120" s="221" t="s">
        <v>168</v>
      </c>
      <c r="C120" s="222"/>
      <c r="D120" s="222"/>
      <c r="E120" s="374"/>
      <c r="F120" s="202"/>
      <c r="G120" s="203"/>
    </row>
    <row r="121" spans="1:7" s="219" customFormat="1" ht="18" customHeight="1">
      <c r="A121" s="208" t="s">
        <v>314</v>
      </c>
      <c r="B121" s="209"/>
      <c r="C121" s="210"/>
      <c r="D121" s="210"/>
      <c r="E121" s="374"/>
      <c r="F121" s="202"/>
      <c r="G121" s="203"/>
    </row>
    <row r="122" spans="1:7" s="219" customFormat="1" ht="18" customHeight="1">
      <c r="A122" s="208" t="s">
        <v>313</v>
      </c>
      <c r="B122" s="209" t="s">
        <v>243</v>
      </c>
      <c r="C122" s="210"/>
      <c r="D122" s="210"/>
      <c r="E122" s="374"/>
      <c r="F122" s="202"/>
      <c r="G122" s="203"/>
    </row>
    <row r="123" spans="1:7" s="219" customFormat="1" ht="18" customHeight="1" thickBot="1">
      <c r="A123" s="384"/>
      <c r="B123" s="383" t="s">
        <v>172</v>
      </c>
      <c r="C123" s="382"/>
      <c r="D123" s="382"/>
      <c r="E123" s="381"/>
      <c r="F123" s="380"/>
      <c r="G123" s="379"/>
    </row>
    <row r="124" spans="1:5" s="219" customFormat="1" ht="18" customHeight="1">
      <c r="A124" s="228"/>
      <c r="B124" s="229"/>
      <c r="C124" s="230"/>
      <c r="D124" s="230"/>
      <c r="E124" s="376"/>
    </row>
    <row r="125" spans="1:5" s="219" customFormat="1" ht="18" customHeight="1">
      <c r="A125" s="228"/>
      <c r="B125" s="229"/>
      <c r="C125" s="230"/>
      <c r="D125" s="230"/>
      <c r="E125" s="376"/>
    </row>
    <row r="126" spans="1:6" s="219" customFormat="1" ht="18" customHeight="1">
      <c r="A126" s="228"/>
      <c r="B126" s="378" t="str">
        <f>Лист1!A19</f>
        <v>Генеральный директор</v>
      </c>
      <c r="C126" s="230"/>
      <c r="D126" s="230"/>
      <c r="E126" s="376"/>
      <c r="F126" s="377" t="str">
        <f>Лист1!A20</f>
        <v>Тихонова Т.Е.</v>
      </c>
    </row>
    <row r="127" spans="1:5" s="219" customFormat="1" ht="18" customHeight="1">
      <c r="A127" s="228"/>
      <c r="B127" s="229"/>
      <c r="C127" s="230"/>
      <c r="D127" s="230"/>
      <c r="E127" s="376"/>
    </row>
    <row r="128" spans="1:5" s="219" customFormat="1" ht="18" customHeight="1">
      <c r="A128" s="228"/>
      <c r="B128" s="229"/>
      <c r="C128" s="230"/>
      <c r="D128" s="230"/>
      <c r="E128" s="376"/>
    </row>
    <row r="129" spans="1:5" s="219" customFormat="1" ht="18" customHeight="1">
      <c r="A129" s="228"/>
      <c r="B129" s="229"/>
      <c r="C129" s="230"/>
      <c r="D129" s="230"/>
      <c r="E129" s="376"/>
    </row>
    <row r="130" spans="1:5" s="219" customFormat="1" ht="18" customHeight="1">
      <c r="A130" s="228"/>
      <c r="B130" s="229"/>
      <c r="C130" s="230"/>
      <c r="D130" s="230"/>
      <c r="E130" s="376"/>
    </row>
    <row r="131" spans="1:5" s="219" customFormat="1" ht="18" customHeight="1">
      <c r="A131" s="228"/>
      <c r="B131" s="229"/>
      <c r="C131" s="230"/>
      <c r="D131" s="230"/>
      <c r="E131" s="376"/>
    </row>
    <row r="132" spans="1:5" s="219" customFormat="1" ht="18" customHeight="1">
      <c r="A132" s="228"/>
      <c r="B132" s="229"/>
      <c r="C132" s="230"/>
      <c r="D132" s="230"/>
      <c r="E132" s="376"/>
    </row>
    <row r="133" spans="1:5" s="219" customFormat="1" ht="18" customHeight="1">
      <c r="A133" s="228"/>
      <c r="B133" s="229"/>
      <c r="C133" s="230"/>
      <c r="D133" s="230"/>
      <c r="E133" s="376"/>
    </row>
    <row r="134" spans="1:5" s="219" customFormat="1" ht="18" customHeight="1">
      <c r="A134" s="228"/>
      <c r="B134" s="229"/>
      <c r="C134" s="230"/>
      <c r="D134" s="230"/>
      <c r="E134" s="376"/>
    </row>
    <row r="135" spans="1:5" s="219" customFormat="1" ht="18" customHeight="1">
      <c r="A135" s="228"/>
      <c r="B135" s="229"/>
      <c r="C135" s="230"/>
      <c r="D135" s="230"/>
      <c r="E135" s="376"/>
    </row>
    <row r="136" spans="1:5" s="219" customFormat="1" ht="18" customHeight="1">
      <c r="A136" s="228"/>
      <c r="B136" s="229"/>
      <c r="C136" s="230"/>
      <c r="D136" s="230"/>
      <c r="E136" s="376"/>
    </row>
    <row r="137" spans="1:5" s="219" customFormat="1" ht="18" customHeight="1">
      <c r="A137" s="228"/>
      <c r="B137" s="229"/>
      <c r="C137" s="230"/>
      <c r="D137" s="230"/>
      <c r="E137" s="376"/>
    </row>
    <row r="138" spans="1:5" s="219" customFormat="1" ht="18" customHeight="1">
      <c r="A138" s="228"/>
      <c r="B138" s="229"/>
      <c r="C138" s="230"/>
      <c r="D138" s="230"/>
      <c r="E138" s="376"/>
    </row>
    <row r="139" spans="1:5" s="219" customFormat="1" ht="18" customHeight="1">
      <c r="A139" s="228"/>
      <c r="B139" s="229"/>
      <c r="C139" s="230"/>
      <c r="D139" s="230"/>
      <c r="E139" s="376"/>
    </row>
    <row r="140" spans="1:5" s="219" customFormat="1" ht="15.75">
      <c r="A140" s="228"/>
      <c r="B140" s="229"/>
      <c r="C140" s="230"/>
      <c r="D140" s="230"/>
      <c r="E140" s="376"/>
    </row>
    <row r="141" spans="1:7" s="219" customFormat="1" ht="15.75">
      <c r="A141" s="231"/>
      <c r="B141" s="188"/>
      <c r="C141" s="189"/>
      <c r="D141" s="189"/>
      <c r="E141" s="375"/>
      <c r="F141" s="190"/>
      <c r="G141" s="190"/>
    </row>
    <row r="142" spans="1:7" s="219" customFormat="1" ht="15.75">
      <c r="A142" s="231"/>
      <c r="B142" s="188"/>
      <c r="C142" s="189"/>
      <c r="D142" s="189"/>
      <c r="E142" s="375"/>
      <c r="F142" s="190"/>
      <c r="G142" s="190"/>
    </row>
    <row r="143" spans="1:7" s="219" customFormat="1" ht="15.75">
      <c r="A143" s="231"/>
      <c r="B143" s="188"/>
      <c r="C143" s="189"/>
      <c r="D143" s="189"/>
      <c r="E143" s="375"/>
      <c r="F143" s="190"/>
      <c r="G143" s="190"/>
    </row>
    <row r="144" spans="1:7" s="219" customFormat="1" ht="15.75">
      <c r="A144" s="231"/>
      <c r="B144" s="188"/>
      <c r="C144" s="189"/>
      <c r="D144" s="189"/>
      <c r="E144" s="375"/>
      <c r="F144" s="190"/>
      <c r="G144" s="190"/>
    </row>
    <row r="145" spans="1:7" s="219" customFormat="1" ht="15.75">
      <c r="A145" s="231"/>
      <c r="B145" s="188"/>
      <c r="C145" s="189"/>
      <c r="D145" s="189"/>
      <c r="E145" s="375"/>
      <c r="F145" s="190"/>
      <c r="G145" s="190"/>
    </row>
    <row r="146" spans="1:7" s="219" customFormat="1" ht="15.75">
      <c r="A146" s="231"/>
      <c r="B146" s="188"/>
      <c r="C146" s="189"/>
      <c r="D146" s="189"/>
      <c r="E146" s="375"/>
      <c r="F146" s="190"/>
      <c r="G146" s="190"/>
    </row>
    <row r="147" spans="1:7" s="219" customFormat="1" ht="15.75">
      <c r="A147" s="231"/>
      <c r="B147" s="188"/>
      <c r="C147" s="189"/>
      <c r="D147" s="189"/>
      <c r="E147" s="375"/>
      <c r="F147" s="190"/>
      <c r="G147" s="190"/>
    </row>
    <row r="148" spans="1:7" s="219" customFormat="1" ht="15.75">
      <c r="A148" s="231"/>
      <c r="B148" s="188"/>
      <c r="C148" s="189"/>
      <c r="D148" s="189"/>
      <c r="E148" s="375"/>
      <c r="F148" s="190"/>
      <c r="G148" s="190"/>
    </row>
    <row r="149" spans="1:7" s="219" customFormat="1" ht="15.75">
      <c r="A149" s="231"/>
      <c r="B149" s="188"/>
      <c r="C149" s="189"/>
      <c r="D149" s="189"/>
      <c r="E149" s="375"/>
      <c r="F149" s="190"/>
      <c r="G149" s="190"/>
    </row>
    <row r="150" spans="1:7" s="219" customFormat="1" ht="15.75">
      <c r="A150" s="231"/>
      <c r="B150" s="188"/>
      <c r="C150" s="189"/>
      <c r="D150" s="189"/>
      <c r="E150" s="375"/>
      <c r="F150" s="190"/>
      <c r="G150" s="190"/>
    </row>
    <row r="151" spans="1:7" s="219" customFormat="1" ht="15.75">
      <c r="A151" s="231"/>
      <c r="B151" s="188"/>
      <c r="C151" s="189"/>
      <c r="D151" s="189"/>
      <c r="E151" s="375"/>
      <c r="F151" s="190"/>
      <c r="G151" s="190"/>
    </row>
    <row r="152" spans="1:7" s="219" customFormat="1" ht="15.75">
      <c r="A152" s="231"/>
      <c r="B152" s="188"/>
      <c r="C152" s="189"/>
      <c r="D152" s="189"/>
      <c r="E152" s="375"/>
      <c r="F152" s="190"/>
      <c r="G152" s="190"/>
    </row>
    <row r="153" spans="1:7" s="219" customFormat="1" ht="15.75">
      <c r="A153" s="231"/>
      <c r="B153" s="188"/>
      <c r="C153" s="189"/>
      <c r="D153" s="189"/>
      <c r="E153" s="375"/>
      <c r="F153" s="190"/>
      <c r="G153" s="190"/>
    </row>
    <row r="154" spans="1:7" s="219" customFormat="1" ht="15.75">
      <c r="A154" s="231"/>
      <c r="B154" s="188"/>
      <c r="C154" s="189"/>
      <c r="D154" s="189"/>
      <c r="E154" s="375"/>
      <c r="F154" s="190"/>
      <c r="G154" s="190"/>
    </row>
    <row r="155" spans="1:8" s="219" customFormat="1" ht="15.75">
      <c r="A155" s="231"/>
      <c r="B155" s="188"/>
      <c r="C155" s="189"/>
      <c r="D155" s="189"/>
      <c r="E155" s="375"/>
      <c r="F155" s="190"/>
      <c r="G155" s="190"/>
      <c r="H155" s="190"/>
    </row>
    <row r="156" spans="1:8" s="219" customFormat="1" ht="15.75">
      <c r="A156" s="231"/>
      <c r="B156" s="188"/>
      <c r="C156" s="189"/>
      <c r="D156" s="189"/>
      <c r="E156" s="375"/>
      <c r="F156" s="190"/>
      <c r="G156" s="190"/>
      <c r="H156" s="190"/>
    </row>
  </sheetData>
  <sheetProtection formatCells="0" formatColumns="0" formatRows="0" insertColumns="0" insertRows="0" insertHyperlinks="0" deleteColumns="0" deleteRows="0" sort="0" autoFilter="0" pivotTables="0"/>
  <mergeCells count="2">
    <mergeCell ref="A6:G6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M33"/>
  <sheetViews>
    <sheetView zoomScalePageLayoutView="0" workbookViewId="0" topLeftCell="A5">
      <selection activeCell="B1" sqref="A1:M33"/>
    </sheetView>
  </sheetViews>
  <sheetFormatPr defaultColWidth="9.140625" defaultRowHeight="15"/>
  <cols>
    <col min="1" max="16384" width="9.140625" style="190" customWidth="1"/>
  </cols>
  <sheetData>
    <row r="1" ht="16.5" thickBot="1"/>
    <row r="2" spans="1:13" ht="15" customHeight="1">
      <c r="A2" s="425"/>
      <c r="B2" s="488" t="s">
        <v>380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</row>
    <row r="3" spans="1:13" ht="15" customHeight="1">
      <c r="A3" s="426"/>
      <c r="B3" s="494" t="s">
        <v>390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</row>
    <row r="4" spans="1:13" ht="15" customHeight="1">
      <c r="A4" s="426"/>
      <c r="B4" s="494" t="s">
        <v>381</v>
      </c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</row>
    <row r="5" spans="1:13" ht="15" customHeight="1">
      <c r="A5" s="426"/>
      <c r="B5" s="492" t="s">
        <v>382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</row>
    <row r="6" spans="1:13" ht="15" customHeight="1">
      <c r="A6" s="426"/>
      <c r="B6" s="492" t="s">
        <v>383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</row>
    <row r="7" spans="1:13" ht="15" customHeight="1">
      <c r="A7" s="426"/>
      <c r="B7" s="497" t="s">
        <v>384</v>
      </c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</row>
    <row r="8" spans="1:12" ht="27" customHeight="1">
      <c r="A8" s="426"/>
      <c r="B8" s="488" t="s">
        <v>385</v>
      </c>
      <c r="C8" s="488"/>
      <c r="D8" s="488"/>
      <c r="E8" s="488"/>
      <c r="F8" s="488"/>
      <c r="G8" s="488"/>
      <c r="H8" s="488"/>
      <c r="I8" s="488"/>
      <c r="J8" s="488"/>
      <c r="K8" s="488"/>
      <c r="L8" s="488"/>
    </row>
    <row r="9" spans="1:4" ht="19.5" customHeight="1">
      <c r="A9" s="426"/>
      <c r="B9" s="489" t="s">
        <v>386</v>
      </c>
      <c r="C9" s="489"/>
      <c r="D9" s="427"/>
    </row>
    <row r="10" spans="1:13" ht="15" customHeight="1">
      <c r="A10" s="426"/>
      <c r="B10" s="428" t="s">
        <v>387</v>
      </c>
      <c r="C10" s="490" t="s">
        <v>388</v>
      </c>
      <c r="D10" s="491"/>
      <c r="E10" s="491"/>
      <c r="F10" s="491"/>
      <c r="G10" s="491"/>
      <c r="H10" s="491"/>
      <c r="I10" s="491"/>
      <c r="J10" s="491"/>
      <c r="K10" s="491"/>
      <c r="L10" s="491"/>
      <c r="M10" s="491"/>
    </row>
    <row r="11" spans="1:13" ht="15.75" customHeight="1" thickBot="1">
      <c r="A11" s="426"/>
      <c r="B11" s="429" t="s">
        <v>387</v>
      </c>
      <c r="C11" s="490" t="s">
        <v>389</v>
      </c>
      <c r="D11" s="491"/>
      <c r="E11" s="491"/>
      <c r="F11" s="491"/>
      <c r="G11" s="491"/>
      <c r="H11" s="491"/>
      <c r="I11" s="491"/>
      <c r="J11" s="491"/>
      <c r="K11" s="491"/>
      <c r="L11" s="491"/>
      <c r="M11" s="491"/>
    </row>
    <row r="14" spans="1:10" ht="15.75" customHeight="1">
      <c r="A14" s="493" t="s">
        <v>371</v>
      </c>
      <c r="B14" s="493"/>
      <c r="C14" s="493"/>
      <c r="D14" s="493"/>
      <c r="E14" s="493"/>
      <c r="F14" s="493"/>
      <c r="G14" s="493"/>
      <c r="H14" s="493"/>
      <c r="I14" s="493"/>
      <c r="J14" s="493"/>
    </row>
    <row r="16" spans="1:10" ht="51.75" customHeight="1">
      <c r="A16" s="496" t="s">
        <v>374</v>
      </c>
      <c r="B16" s="496"/>
      <c r="C16" s="496"/>
      <c r="D16" s="496"/>
      <c r="E16" s="496"/>
      <c r="F16" s="496"/>
      <c r="G16" s="496"/>
      <c r="H16" s="496"/>
      <c r="I16" s="496"/>
      <c r="J16" s="496"/>
    </row>
    <row r="18" spans="1:10" ht="35.25" customHeight="1">
      <c r="A18" s="496" t="s">
        <v>308</v>
      </c>
      <c r="B18" s="496"/>
      <c r="C18" s="496"/>
      <c r="D18" s="496"/>
      <c r="E18" s="496"/>
      <c r="F18" s="496"/>
      <c r="G18" s="496"/>
      <c r="H18" s="496"/>
      <c r="I18" s="496"/>
      <c r="J18" s="496"/>
    </row>
    <row r="20" spans="1:10" ht="15.75">
      <c r="A20" s="493" t="s">
        <v>309</v>
      </c>
      <c r="B20" s="493"/>
      <c r="C20" s="493"/>
      <c r="D20" s="493"/>
      <c r="E20" s="493"/>
      <c r="F20" s="493"/>
      <c r="G20" s="493"/>
      <c r="H20" s="493"/>
      <c r="I20" s="493"/>
      <c r="J20" s="493"/>
    </row>
    <row r="22" spans="1:10" ht="60.75" customHeight="1">
      <c r="A22" s="495" t="s">
        <v>310</v>
      </c>
      <c r="B22" s="496"/>
      <c r="C22" s="496"/>
      <c r="D22" s="496"/>
      <c r="E22" s="496"/>
      <c r="F22" s="496"/>
      <c r="G22" s="496"/>
      <c r="H22" s="496"/>
      <c r="I22" s="496"/>
      <c r="J22" s="496"/>
    </row>
    <row r="24" spans="1:10" ht="15.75">
      <c r="A24" s="493" t="s">
        <v>372</v>
      </c>
      <c r="B24" s="493"/>
      <c r="C24" s="493"/>
      <c r="D24" s="493"/>
      <c r="E24" s="493"/>
      <c r="F24" s="493"/>
      <c r="G24" s="493"/>
      <c r="H24" s="493"/>
      <c r="I24" s="493"/>
      <c r="J24" s="493"/>
    </row>
    <row r="26" spans="1:10" ht="99.75" customHeight="1">
      <c r="A26" s="496" t="s">
        <v>375</v>
      </c>
      <c r="B26" s="496"/>
      <c r="C26" s="496"/>
      <c r="D26" s="496"/>
      <c r="E26" s="496"/>
      <c r="F26" s="496"/>
      <c r="G26" s="496"/>
      <c r="H26" s="496"/>
      <c r="I26" s="496"/>
      <c r="J26" s="496"/>
    </row>
    <row r="27" spans="1:10" ht="84" customHeight="1">
      <c r="A27" s="495" t="s">
        <v>379</v>
      </c>
      <c r="B27" s="495"/>
      <c r="C27" s="495"/>
      <c r="D27" s="495"/>
      <c r="E27" s="495"/>
      <c r="F27" s="495"/>
      <c r="G27" s="495"/>
      <c r="H27" s="495"/>
      <c r="I27" s="495"/>
      <c r="J27" s="495"/>
    </row>
    <row r="29" spans="1:10" ht="81" customHeight="1">
      <c r="A29" s="496" t="s">
        <v>376</v>
      </c>
      <c r="B29" s="496"/>
      <c r="C29" s="496"/>
      <c r="D29" s="496"/>
      <c r="E29" s="496"/>
      <c r="F29" s="496"/>
      <c r="G29" s="496"/>
      <c r="H29" s="496"/>
      <c r="I29" s="496"/>
      <c r="J29" s="496"/>
    </row>
    <row r="31" spans="1:10" ht="58.5" customHeight="1">
      <c r="A31" s="496" t="s">
        <v>377</v>
      </c>
      <c r="B31" s="496"/>
      <c r="C31" s="496"/>
      <c r="D31" s="496"/>
      <c r="E31" s="496"/>
      <c r="F31" s="496"/>
      <c r="G31" s="496"/>
      <c r="H31" s="496"/>
      <c r="I31" s="496"/>
      <c r="J31" s="496"/>
    </row>
    <row r="33" spans="1:10" ht="45.75" customHeight="1">
      <c r="A33" s="496" t="s">
        <v>373</v>
      </c>
      <c r="B33" s="496"/>
      <c r="C33" s="496"/>
      <c r="D33" s="496"/>
      <c r="E33" s="496"/>
      <c r="F33" s="496"/>
      <c r="G33" s="496"/>
      <c r="H33" s="496"/>
      <c r="I33" s="496"/>
      <c r="J33" s="496"/>
    </row>
  </sheetData>
  <sheetProtection/>
  <mergeCells count="21">
    <mergeCell ref="A26:J26"/>
    <mergeCell ref="A18:J18"/>
    <mergeCell ref="A27:J27"/>
    <mergeCell ref="B5:M5"/>
    <mergeCell ref="A22:J22"/>
    <mergeCell ref="A24:J24"/>
    <mergeCell ref="A31:J31"/>
    <mergeCell ref="A33:J33"/>
    <mergeCell ref="B7:M7"/>
    <mergeCell ref="A14:J14"/>
    <mergeCell ref="B8:L8"/>
    <mergeCell ref="A29:J29"/>
    <mergeCell ref="B2:M2"/>
    <mergeCell ref="B9:C9"/>
    <mergeCell ref="C10:M10"/>
    <mergeCell ref="C11:M11"/>
    <mergeCell ref="B6:M6"/>
    <mergeCell ref="A20:J20"/>
    <mergeCell ref="B3:M3"/>
    <mergeCell ref="B4:M4"/>
    <mergeCell ref="A16:J1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O26"/>
  <sheetViews>
    <sheetView zoomScalePageLayoutView="0" workbookViewId="0" topLeftCell="A13">
      <selection activeCell="P20" sqref="P20"/>
    </sheetView>
  </sheetViews>
  <sheetFormatPr defaultColWidth="9.140625" defaultRowHeight="15"/>
  <cols>
    <col min="1" max="1" width="7.00390625" style="1" customWidth="1"/>
    <col min="2" max="2" width="59.421875" style="3" customWidth="1"/>
    <col min="3" max="3" width="15.00390625" style="3" customWidth="1"/>
    <col min="4" max="11" width="1.57421875" style="3" customWidth="1"/>
    <col min="12" max="12" width="13.140625" style="3" customWidth="1"/>
    <col min="13" max="13" width="12.00390625" style="3" customWidth="1"/>
    <col min="14" max="14" width="11.7109375" style="3" customWidth="1"/>
    <col min="15" max="15" width="14.7109375" style="3" customWidth="1"/>
    <col min="16" max="16384" width="9.140625" style="4" customWidth="1"/>
  </cols>
  <sheetData>
    <row r="1" ht="18.75">
      <c r="B1" s="2" t="str">
        <f>Лист1!A13</f>
        <v>ЗАО"Водоканал" г.Новокузнецк</v>
      </c>
    </row>
    <row r="2" spans="1:15" s="8" customFormat="1" ht="15.75">
      <c r="A2" s="501" t="s">
        <v>0</v>
      </c>
      <c r="B2" s="501"/>
      <c r="C2" s="501"/>
      <c r="D2" s="5"/>
      <c r="E2" s="5"/>
      <c r="F2" s="6"/>
      <c r="G2" s="7" t="s">
        <v>1</v>
      </c>
      <c r="H2" s="5"/>
      <c r="I2" s="5"/>
      <c r="J2" s="6"/>
      <c r="K2" s="7" t="s">
        <v>1</v>
      </c>
      <c r="L2" s="5"/>
      <c r="M2" s="5"/>
      <c r="N2" s="6" t="s">
        <v>1</v>
      </c>
      <c r="O2" s="5"/>
    </row>
    <row r="3" spans="1:15" s="8" customFormat="1" ht="15.75" thickBot="1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1" customFormat="1" ht="15.75">
      <c r="A4" s="502" t="s">
        <v>2</v>
      </c>
      <c r="B4" s="504" t="s">
        <v>3</v>
      </c>
      <c r="C4" s="506" t="s">
        <v>4</v>
      </c>
      <c r="D4" s="498" t="s">
        <v>5</v>
      </c>
      <c r="E4" s="499"/>
      <c r="F4" s="499"/>
      <c r="G4" s="500"/>
      <c r="H4" s="498" t="s">
        <v>6</v>
      </c>
      <c r="I4" s="499"/>
      <c r="J4" s="499"/>
      <c r="K4" s="500"/>
      <c r="L4" s="498" t="s">
        <v>535</v>
      </c>
      <c r="M4" s="499"/>
      <c r="N4" s="499"/>
      <c r="O4" s="500"/>
    </row>
    <row r="5" spans="1:15" s="14" customFormat="1" ht="15.75">
      <c r="A5" s="503"/>
      <c r="B5" s="505"/>
      <c r="C5" s="507"/>
      <c r="D5" s="12" t="s">
        <v>7</v>
      </c>
      <c r="E5" s="10" t="s">
        <v>8</v>
      </c>
      <c r="F5" s="10" t="s">
        <v>9</v>
      </c>
      <c r="G5" s="13" t="s">
        <v>10</v>
      </c>
      <c r="H5" s="12" t="s">
        <v>7</v>
      </c>
      <c r="I5" s="10" t="s">
        <v>8</v>
      </c>
      <c r="J5" s="10" t="s">
        <v>9</v>
      </c>
      <c r="K5" s="13" t="s">
        <v>10</v>
      </c>
      <c r="L5" s="12" t="s">
        <v>7</v>
      </c>
      <c r="M5" s="10" t="s">
        <v>8</v>
      </c>
      <c r="N5" s="10" t="s">
        <v>9</v>
      </c>
      <c r="O5" s="13" t="s">
        <v>10</v>
      </c>
    </row>
    <row r="6" spans="1:15" s="18" customFormat="1" ht="15">
      <c r="A6" s="16" t="s">
        <v>11</v>
      </c>
      <c r="B6" s="15">
        <v>2</v>
      </c>
      <c r="C6" s="17" t="s">
        <v>12</v>
      </c>
      <c r="D6" s="16">
        <f>1</f>
        <v>1</v>
      </c>
      <c r="E6" s="15">
        <f>D6+1</f>
        <v>2</v>
      </c>
      <c r="F6" s="15">
        <f>E6+1</f>
        <v>3</v>
      </c>
      <c r="G6" s="17">
        <f>F6+1</f>
        <v>4</v>
      </c>
      <c r="H6" s="16">
        <f>1</f>
        <v>1</v>
      </c>
      <c r="I6" s="15">
        <f>H6+1</f>
        <v>2</v>
      </c>
      <c r="J6" s="15">
        <f>I6+1</f>
        <v>3</v>
      </c>
      <c r="K6" s="17">
        <f>J6+1</f>
        <v>4</v>
      </c>
      <c r="L6" s="16">
        <f>1</f>
        <v>1</v>
      </c>
      <c r="M6" s="15">
        <f>L6+1</f>
        <v>2</v>
      </c>
      <c r="N6" s="15">
        <f>M6+1</f>
        <v>3</v>
      </c>
      <c r="O6" s="17">
        <f>N6+1</f>
        <v>4</v>
      </c>
    </row>
    <row r="7" spans="1:15" s="8" customFormat="1" ht="15">
      <c r="A7" s="397" t="s">
        <v>13</v>
      </c>
      <c r="B7" s="19" t="s">
        <v>14</v>
      </c>
      <c r="C7" s="398" t="s">
        <v>16</v>
      </c>
      <c r="D7" s="20">
        <f aca="true" t="shared" si="0" ref="D7:O7">SUM(D8:D17)</f>
        <v>0</v>
      </c>
      <c r="E7" s="21">
        <f t="shared" si="0"/>
        <v>0</v>
      </c>
      <c r="F7" s="21">
        <f t="shared" si="0"/>
        <v>0</v>
      </c>
      <c r="G7" s="22">
        <f t="shared" si="0"/>
        <v>0</v>
      </c>
      <c r="H7" s="20">
        <f t="shared" si="0"/>
        <v>0</v>
      </c>
      <c r="I7" s="21">
        <f t="shared" si="0"/>
        <v>0</v>
      </c>
      <c r="J7" s="21">
        <f t="shared" si="0"/>
        <v>0</v>
      </c>
      <c r="K7" s="22">
        <f t="shared" si="0"/>
        <v>0</v>
      </c>
      <c r="L7" s="20">
        <f t="shared" si="0"/>
        <v>0</v>
      </c>
      <c r="M7" s="21">
        <f t="shared" si="0"/>
        <v>0</v>
      </c>
      <c r="N7" s="21">
        <f t="shared" si="0"/>
        <v>0.34414376034842564</v>
      </c>
      <c r="O7" s="22">
        <f t="shared" si="0"/>
        <v>0.009728176264923423</v>
      </c>
    </row>
    <row r="8" spans="1:15" s="27" customFormat="1" ht="30">
      <c r="A8" s="399" t="s">
        <v>17</v>
      </c>
      <c r="B8" s="23" t="s">
        <v>18</v>
      </c>
      <c r="C8" s="400" t="s">
        <v>16</v>
      </c>
      <c r="D8" s="24"/>
      <c r="E8" s="25"/>
      <c r="F8" s="25"/>
      <c r="G8" s="26"/>
      <c r="H8" s="24"/>
      <c r="I8" s="25"/>
      <c r="J8" s="25"/>
      <c r="K8" s="26"/>
      <c r="L8" s="24"/>
      <c r="M8" s="25"/>
      <c r="N8" s="25">
        <v>0.1203921171335096</v>
      </c>
      <c r="O8" s="26"/>
    </row>
    <row r="9" spans="1:15" s="27" customFormat="1" ht="45">
      <c r="A9" s="399" t="s">
        <v>19</v>
      </c>
      <c r="B9" s="23" t="s">
        <v>20</v>
      </c>
      <c r="C9" s="400" t="s">
        <v>16</v>
      </c>
      <c r="D9" s="24"/>
      <c r="E9" s="25"/>
      <c r="F9" s="25"/>
      <c r="G9" s="26"/>
      <c r="H9" s="24"/>
      <c r="I9" s="25"/>
      <c r="J9" s="25"/>
      <c r="K9" s="26"/>
      <c r="L9" s="24"/>
      <c r="M9" s="25"/>
      <c r="N9" s="25"/>
      <c r="O9" s="26"/>
    </row>
    <row r="10" spans="1:15" s="27" customFormat="1" ht="15">
      <c r="A10" s="399" t="s">
        <v>21</v>
      </c>
      <c r="B10" s="23" t="s">
        <v>22</v>
      </c>
      <c r="C10" s="400" t="s">
        <v>16</v>
      </c>
      <c r="D10" s="24"/>
      <c r="E10" s="25"/>
      <c r="F10" s="25"/>
      <c r="G10" s="26"/>
      <c r="H10" s="24"/>
      <c r="I10" s="25"/>
      <c r="J10" s="25"/>
      <c r="K10" s="26"/>
      <c r="L10" s="24"/>
      <c r="M10" s="25"/>
      <c r="N10" s="25"/>
      <c r="O10" s="26"/>
    </row>
    <row r="11" spans="1:15" s="27" customFormat="1" ht="45">
      <c r="A11" s="399" t="s">
        <v>23</v>
      </c>
      <c r="B11" s="23" t="s">
        <v>24</v>
      </c>
      <c r="C11" s="400" t="s">
        <v>16</v>
      </c>
      <c r="D11" s="24"/>
      <c r="E11" s="25"/>
      <c r="F11" s="25"/>
      <c r="G11" s="26"/>
      <c r="H11" s="24"/>
      <c r="I11" s="25"/>
      <c r="J11" s="25"/>
      <c r="K11" s="26"/>
      <c r="L11" s="24"/>
      <c r="M11" s="25"/>
      <c r="N11" s="25">
        <v>0.02668070229498036</v>
      </c>
      <c r="O11" s="26"/>
    </row>
    <row r="12" spans="1:15" s="27" customFormat="1" ht="60">
      <c r="A12" s="399" t="s">
        <v>25</v>
      </c>
      <c r="B12" s="23" t="s">
        <v>26</v>
      </c>
      <c r="C12" s="400" t="s">
        <v>16</v>
      </c>
      <c r="D12" s="24"/>
      <c r="E12" s="25"/>
      <c r="F12" s="25"/>
      <c r="G12" s="26"/>
      <c r="H12" s="24"/>
      <c r="I12" s="25"/>
      <c r="J12" s="25"/>
      <c r="K12" s="26"/>
      <c r="L12" s="24"/>
      <c r="M12" s="25"/>
      <c r="N12" s="25">
        <v>0.013434082440541202</v>
      </c>
      <c r="O12" s="26">
        <v>0.009728176264923423</v>
      </c>
    </row>
    <row r="13" spans="1:15" s="27" customFormat="1" ht="15">
      <c r="A13" s="399" t="s">
        <v>27</v>
      </c>
      <c r="B13" s="23" t="s">
        <v>28</v>
      </c>
      <c r="C13" s="400" t="s">
        <v>16</v>
      </c>
      <c r="D13" s="24"/>
      <c r="E13" s="25"/>
      <c r="F13" s="25"/>
      <c r="G13" s="26"/>
      <c r="H13" s="24"/>
      <c r="I13" s="25"/>
      <c r="J13" s="25"/>
      <c r="K13" s="26"/>
      <c r="L13" s="24"/>
      <c r="M13" s="25"/>
      <c r="N13" s="25"/>
      <c r="O13" s="26"/>
    </row>
    <row r="14" spans="1:15" s="27" customFormat="1" ht="30">
      <c r="A14" s="399" t="s">
        <v>29</v>
      </c>
      <c r="B14" s="23" t="s">
        <v>30</v>
      </c>
      <c r="C14" s="400" t="s">
        <v>16</v>
      </c>
      <c r="D14" s="24"/>
      <c r="E14" s="25"/>
      <c r="F14" s="25"/>
      <c r="G14" s="26"/>
      <c r="H14" s="24"/>
      <c r="I14" s="25"/>
      <c r="J14" s="25"/>
      <c r="K14" s="26"/>
      <c r="L14" s="24"/>
      <c r="M14" s="25"/>
      <c r="N14" s="25"/>
      <c r="O14" s="26"/>
    </row>
    <row r="15" spans="1:15" s="27" customFormat="1" ht="15">
      <c r="A15" s="399" t="s">
        <v>31</v>
      </c>
      <c r="B15" s="23" t="s">
        <v>32</v>
      </c>
      <c r="C15" s="400" t="s">
        <v>16</v>
      </c>
      <c r="D15" s="24"/>
      <c r="E15" s="25"/>
      <c r="F15" s="25"/>
      <c r="G15" s="26"/>
      <c r="H15" s="24"/>
      <c r="I15" s="25"/>
      <c r="J15" s="25"/>
      <c r="K15" s="26"/>
      <c r="L15" s="24"/>
      <c r="M15" s="25"/>
      <c r="N15" s="25"/>
      <c r="O15" s="26"/>
    </row>
    <row r="16" spans="1:15" s="27" customFormat="1" ht="15">
      <c r="A16" s="399" t="s">
        <v>33</v>
      </c>
      <c r="B16" s="23" t="s">
        <v>34</v>
      </c>
      <c r="C16" s="400" t="s">
        <v>16</v>
      </c>
      <c r="D16" s="24"/>
      <c r="E16" s="25"/>
      <c r="F16" s="25"/>
      <c r="G16" s="26"/>
      <c r="H16" s="24"/>
      <c r="I16" s="25"/>
      <c r="J16" s="25"/>
      <c r="K16" s="26"/>
      <c r="L16" s="24"/>
      <c r="M16" s="25"/>
      <c r="N16" s="25">
        <v>0.005966224573873163</v>
      </c>
      <c r="O16" s="26"/>
    </row>
    <row r="17" spans="1:15" s="27" customFormat="1" ht="30">
      <c r="A17" s="399" t="s">
        <v>35</v>
      </c>
      <c r="B17" s="23" t="s">
        <v>36</v>
      </c>
      <c r="C17" s="400" t="s">
        <v>16</v>
      </c>
      <c r="D17" s="24"/>
      <c r="E17" s="25"/>
      <c r="F17" s="25"/>
      <c r="G17" s="26"/>
      <c r="H17" s="24"/>
      <c r="I17" s="25"/>
      <c r="J17" s="25"/>
      <c r="K17" s="26"/>
      <c r="L17" s="24"/>
      <c r="M17" s="25"/>
      <c r="N17" s="25">
        <v>0.17767063390552135</v>
      </c>
      <c r="O17" s="26"/>
    </row>
    <row r="18" spans="1:15" s="27" customFormat="1" ht="15">
      <c r="A18" s="399" t="s">
        <v>37</v>
      </c>
      <c r="B18" s="23" t="s">
        <v>38</v>
      </c>
      <c r="C18" s="400" t="s">
        <v>16</v>
      </c>
      <c r="D18" s="24"/>
      <c r="E18" s="25"/>
      <c r="F18" s="25"/>
      <c r="G18" s="26"/>
      <c r="H18" s="24"/>
      <c r="I18" s="25"/>
      <c r="J18" s="25"/>
      <c r="K18" s="26"/>
      <c r="L18" s="24"/>
      <c r="M18" s="28"/>
      <c r="N18" s="25">
        <v>0.3028655480166844</v>
      </c>
      <c r="O18" s="26">
        <v>0.0934651458741662</v>
      </c>
    </row>
    <row r="19" spans="1:15" s="27" customFormat="1" ht="15">
      <c r="A19" s="399" t="s">
        <v>40</v>
      </c>
      <c r="B19" s="23" t="s">
        <v>41</v>
      </c>
      <c r="C19" s="400" t="s">
        <v>16</v>
      </c>
      <c r="D19" s="24"/>
      <c r="E19" s="25"/>
      <c r="F19" s="25"/>
      <c r="G19" s="26"/>
      <c r="H19" s="24"/>
      <c r="I19" s="25"/>
      <c r="J19" s="25"/>
      <c r="K19" s="26"/>
      <c r="L19" s="24"/>
      <c r="M19" s="28"/>
      <c r="N19" s="25">
        <v>0.3028655480166844</v>
      </c>
      <c r="O19" s="26">
        <v>0.0934651458741662</v>
      </c>
    </row>
    <row r="20" spans="1:15" s="27" customFormat="1" ht="30">
      <c r="A20" s="399" t="s">
        <v>42</v>
      </c>
      <c r="B20" s="23" t="s">
        <v>43</v>
      </c>
      <c r="C20" s="400" t="s">
        <v>16</v>
      </c>
      <c r="D20" s="24"/>
      <c r="E20" s="25"/>
      <c r="F20" s="25"/>
      <c r="G20" s="26"/>
      <c r="H20" s="24"/>
      <c r="I20" s="25"/>
      <c r="J20" s="25"/>
      <c r="K20" s="26"/>
      <c r="L20" s="24"/>
      <c r="M20" s="25"/>
      <c r="N20" s="25">
        <v>0.2528605243681663</v>
      </c>
      <c r="O20" s="26">
        <v>0.007820420049955147</v>
      </c>
    </row>
    <row r="21" spans="1:15" s="8" customFormat="1" ht="15.75" thickBot="1">
      <c r="A21" s="401" t="s">
        <v>45</v>
      </c>
      <c r="B21" s="402" t="s">
        <v>46</v>
      </c>
      <c r="C21" s="403" t="s">
        <v>16</v>
      </c>
      <c r="D21" s="29">
        <f aca="true" t="shared" si="1" ref="D21:O21">D7+D18+D20</f>
        <v>0</v>
      </c>
      <c r="E21" s="30">
        <f t="shared" si="1"/>
        <v>0</v>
      </c>
      <c r="F21" s="30">
        <f t="shared" si="1"/>
        <v>0</v>
      </c>
      <c r="G21" s="31">
        <f t="shared" si="1"/>
        <v>0</v>
      </c>
      <c r="H21" s="29">
        <f t="shared" si="1"/>
        <v>0</v>
      </c>
      <c r="I21" s="30">
        <f t="shared" si="1"/>
        <v>0</v>
      </c>
      <c r="J21" s="30">
        <f t="shared" si="1"/>
        <v>0</v>
      </c>
      <c r="K21" s="31">
        <f t="shared" si="1"/>
        <v>0</v>
      </c>
      <c r="L21" s="29">
        <f t="shared" si="1"/>
        <v>0</v>
      </c>
      <c r="M21" s="30">
        <f t="shared" si="1"/>
        <v>0</v>
      </c>
      <c r="N21" s="30">
        <f t="shared" si="1"/>
        <v>0.8998698327332764</v>
      </c>
      <c r="O21" s="31">
        <f t="shared" si="1"/>
        <v>0.11101374218904476</v>
      </c>
    </row>
    <row r="22" spans="1:15" s="36" customFormat="1" ht="12.75">
      <c r="A22" s="32"/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s="36" customFormat="1" ht="12.75">
      <c r="A23" s="32"/>
      <c r="B23" s="3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36" customFormat="1" ht="18.75" customHeight="1">
      <c r="A24" s="37"/>
      <c r="C24" s="45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s="43" customFormat="1" ht="18.75">
      <c r="A25" s="40"/>
      <c r="B25" s="38" t="str">
        <f>Лист1!A19</f>
        <v>Генеральный директор</v>
      </c>
      <c r="C25" s="451"/>
      <c r="D25" s="452"/>
      <c r="E25" s="453" t="str">
        <f>Лист1!A20</f>
        <v>Тихонова Т.Е.</v>
      </c>
      <c r="F25" s="452"/>
      <c r="G25" s="454"/>
      <c r="H25" s="454"/>
      <c r="I25" s="454"/>
      <c r="J25" s="455" t="str">
        <f>E25</f>
        <v>Тихонова Т.Е.</v>
      </c>
      <c r="K25" s="454"/>
      <c r="L25" s="454"/>
      <c r="M25" s="41"/>
      <c r="N25" s="42" t="str">
        <f>E25</f>
        <v>Тихонова Т.Е.</v>
      </c>
      <c r="O25" s="41"/>
    </row>
    <row r="26" spans="1:15" s="36" customFormat="1" ht="12.75">
      <c r="A26" s="37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</sheetData>
  <sheetProtection password="C81C" sheet="1" objects="1" scenarios="1" formatCells="0" formatColumns="0" formatRows="0"/>
  <protectedRanges>
    <protectedRange password="CEE3" sqref="D8:O20" name="Диапазон1"/>
  </protectedRanges>
  <mergeCells count="7">
    <mergeCell ref="L4:O4"/>
    <mergeCell ref="A2:C2"/>
    <mergeCell ref="A4:A5"/>
    <mergeCell ref="B4:B5"/>
    <mergeCell ref="C4:C5"/>
    <mergeCell ref="D4:G4"/>
    <mergeCell ref="H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colBreaks count="2" manualBreakCount="2">
    <brk id="7" max="65535" man="1"/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T37"/>
  <sheetViews>
    <sheetView zoomScale="80" zoomScaleNormal="80" zoomScalePageLayoutView="0" workbookViewId="0" topLeftCell="C4">
      <selection activeCell="R19" sqref="R19:R20"/>
    </sheetView>
  </sheetViews>
  <sheetFormatPr defaultColWidth="9.140625" defaultRowHeight="15"/>
  <cols>
    <col min="1" max="1" width="7.421875" style="45" customWidth="1"/>
    <col min="2" max="2" width="57.00390625" style="27" customWidth="1"/>
    <col min="3" max="3" width="11.00390625" style="45" customWidth="1"/>
    <col min="4" max="13" width="2.28125" style="46" customWidth="1"/>
    <col min="14" max="14" width="13.7109375" style="46" customWidth="1"/>
    <col min="15" max="15" width="19.140625" style="46" bestFit="1" customWidth="1"/>
    <col min="16" max="16" width="20.140625" style="46" bestFit="1" customWidth="1"/>
    <col min="17" max="17" width="19.57421875" style="46" bestFit="1" customWidth="1"/>
    <col min="18" max="18" width="18.7109375" style="46" bestFit="1" customWidth="1"/>
    <col min="19" max="16384" width="9.140625" style="27" customWidth="1"/>
  </cols>
  <sheetData>
    <row r="1" spans="1:18" s="8" customFormat="1" ht="18.75">
      <c r="A1" s="18"/>
      <c r="B1" s="44" t="str">
        <f>3!B1</f>
        <v>ЗАО"Водоканал" г.Новокузнецк</v>
      </c>
      <c r="C1" s="18"/>
      <c r="D1" s="6"/>
      <c r="E1" s="6"/>
      <c r="F1" s="6"/>
      <c r="G1" s="6" t="s">
        <v>47</v>
      </c>
      <c r="H1" s="6"/>
      <c r="I1" s="6"/>
      <c r="J1" s="6"/>
      <c r="K1" s="6"/>
      <c r="L1" s="6" t="s">
        <v>47</v>
      </c>
      <c r="M1" s="6"/>
      <c r="N1" s="6"/>
      <c r="O1" s="6"/>
      <c r="P1" s="6"/>
      <c r="Q1" s="6" t="s">
        <v>47</v>
      </c>
      <c r="R1" s="6"/>
    </row>
    <row r="2" spans="1:18" s="8" customFormat="1" ht="15.75">
      <c r="A2" s="512" t="s">
        <v>48</v>
      </c>
      <c r="B2" s="512"/>
      <c r="C2" s="51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15.75" thickBot="1">
      <c r="R3" s="46" t="s">
        <v>49</v>
      </c>
    </row>
    <row r="4" spans="1:18" ht="12.75" customHeight="1">
      <c r="A4" s="513" t="s">
        <v>50</v>
      </c>
      <c r="B4" s="515" t="s">
        <v>3</v>
      </c>
      <c r="C4" s="517" t="s">
        <v>51</v>
      </c>
      <c r="D4" s="520" t="s">
        <v>52</v>
      </c>
      <c r="E4" s="521"/>
      <c r="F4" s="521"/>
      <c r="G4" s="521"/>
      <c r="H4" s="522"/>
      <c r="I4" s="520" t="s">
        <v>53</v>
      </c>
      <c r="J4" s="521"/>
      <c r="K4" s="521"/>
      <c r="L4" s="521"/>
      <c r="M4" s="522"/>
      <c r="N4" s="508" t="s">
        <v>529</v>
      </c>
      <c r="O4" s="509"/>
      <c r="P4" s="509"/>
      <c r="Q4" s="509"/>
      <c r="R4" s="510"/>
    </row>
    <row r="5" spans="1:18" s="45" customFormat="1" ht="15">
      <c r="A5" s="514"/>
      <c r="B5" s="516"/>
      <c r="C5" s="518"/>
      <c r="D5" s="47" t="s">
        <v>54</v>
      </c>
      <c r="E5" s="48" t="s">
        <v>7</v>
      </c>
      <c r="F5" s="48" t="s">
        <v>8</v>
      </c>
      <c r="G5" s="48" t="s">
        <v>9</v>
      </c>
      <c r="H5" s="49" t="s">
        <v>10</v>
      </c>
      <c r="I5" s="47" t="s">
        <v>54</v>
      </c>
      <c r="J5" s="48" t="s">
        <v>7</v>
      </c>
      <c r="K5" s="48" t="s">
        <v>8</v>
      </c>
      <c r="L5" s="48" t="s">
        <v>9</v>
      </c>
      <c r="M5" s="49" t="s">
        <v>10</v>
      </c>
      <c r="N5" s="47" t="s">
        <v>54</v>
      </c>
      <c r="O5" s="48" t="s">
        <v>7</v>
      </c>
      <c r="P5" s="48" t="s">
        <v>8</v>
      </c>
      <c r="Q5" s="48" t="s">
        <v>9</v>
      </c>
      <c r="R5" s="49" t="s">
        <v>10</v>
      </c>
    </row>
    <row r="6" spans="1:18" s="45" customFormat="1" ht="15.75" thickBot="1">
      <c r="A6" s="51">
        <v>1</v>
      </c>
      <c r="B6" s="52">
        <v>2</v>
      </c>
      <c r="C6" s="519"/>
      <c r="D6" s="53">
        <f>1</f>
        <v>1</v>
      </c>
      <c r="E6" s="54">
        <f>D6+1</f>
        <v>2</v>
      </c>
      <c r="F6" s="54">
        <f>E6+1</f>
        <v>3</v>
      </c>
      <c r="G6" s="54">
        <f>F6+1</f>
        <v>4</v>
      </c>
      <c r="H6" s="55">
        <f>G6+1</f>
        <v>5</v>
      </c>
      <c r="I6" s="53">
        <f>1</f>
        <v>1</v>
      </c>
      <c r="J6" s="54">
        <f>I6+1</f>
        <v>2</v>
      </c>
      <c r="K6" s="54">
        <f>J6+1</f>
        <v>3</v>
      </c>
      <c r="L6" s="54">
        <f>K6+1</f>
        <v>4</v>
      </c>
      <c r="M6" s="55">
        <f>L6+1</f>
        <v>5</v>
      </c>
      <c r="N6" s="53">
        <f>1</f>
        <v>1</v>
      </c>
      <c r="O6" s="54">
        <f>N6+1</f>
        <v>2</v>
      </c>
      <c r="P6" s="54">
        <f>O6+1</f>
        <v>3</v>
      </c>
      <c r="Q6" s="54">
        <f>P6+1</f>
        <v>4</v>
      </c>
      <c r="R6" s="55">
        <f>Q6+1</f>
        <v>5</v>
      </c>
    </row>
    <row r="7" spans="1:18" s="8" customFormat="1" ht="15">
      <c r="A7" s="56" t="s">
        <v>13</v>
      </c>
      <c r="B7" s="57" t="s">
        <v>55</v>
      </c>
      <c r="C7" s="58" t="s">
        <v>16</v>
      </c>
      <c r="D7" s="59">
        <f aca="true" t="shared" si="0" ref="D7:R7">D8+D14+D15+D16</f>
        <v>0</v>
      </c>
      <c r="E7" s="60">
        <f t="shared" si="0"/>
        <v>0</v>
      </c>
      <c r="F7" s="60">
        <f t="shared" si="0"/>
        <v>0</v>
      </c>
      <c r="G7" s="60">
        <f t="shared" si="0"/>
        <v>0</v>
      </c>
      <c r="H7" s="61">
        <f t="shared" si="0"/>
        <v>0</v>
      </c>
      <c r="I7" s="59">
        <f t="shared" si="0"/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1">
        <f t="shared" si="0"/>
        <v>0</v>
      </c>
      <c r="N7" s="59">
        <f t="shared" si="0"/>
        <v>27.179012000000004</v>
      </c>
      <c r="O7" s="60">
        <f t="shared" si="0"/>
        <v>18.506201</v>
      </c>
      <c r="P7" s="60">
        <f t="shared" si="0"/>
        <v>0.012388</v>
      </c>
      <c r="Q7" s="60">
        <f t="shared" si="0"/>
        <v>7.661363000000001</v>
      </c>
      <c r="R7" s="61">
        <f t="shared" si="0"/>
        <v>1.9247239999999999</v>
      </c>
    </row>
    <row r="8" spans="1:18" s="8" customFormat="1" ht="15">
      <c r="A8" s="50" t="s">
        <v>56</v>
      </c>
      <c r="B8" s="62" t="s">
        <v>57</v>
      </c>
      <c r="C8" s="63" t="s">
        <v>16</v>
      </c>
      <c r="D8" s="20"/>
      <c r="E8" s="21">
        <f>E10+E11+E12+E13</f>
        <v>0</v>
      </c>
      <c r="F8" s="21">
        <f>F10+F11+F12+F13</f>
        <v>0</v>
      </c>
      <c r="G8" s="21">
        <f>G10+G11+G12+G13</f>
        <v>0</v>
      </c>
      <c r="H8" s="22">
        <f>H10+H11+H12+H13</f>
        <v>0</v>
      </c>
      <c r="I8" s="20"/>
      <c r="J8" s="21">
        <f>J10+J11+J12+J13</f>
        <v>0</v>
      </c>
      <c r="K8" s="21">
        <f>K10+K11+K12+K13</f>
        <v>0</v>
      </c>
      <c r="L8" s="21">
        <f>L10+L11+L12+L13</f>
        <v>0</v>
      </c>
      <c r="M8" s="22">
        <f>M10+M11+M12+M13</f>
        <v>0</v>
      </c>
      <c r="N8" s="20"/>
      <c r="O8" s="21">
        <f>O10+O11+O12+O13</f>
        <v>0</v>
      </c>
      <c r="P8" s="21">
        <f>P10+P11+P12+P13</f>
        <v>0</v>
      </c>
      <c r="Q8" s="21">
        <f>Q10+Q11+Q12+Q13</f>
        <v>0.178491</v>
      </c>
      <c r="R8" s="22">
        <f>R10+R11+R12+R13</f>
        <v>0.747173</v>
      </c>
    </row>
    <row r="9" spans="1:18" ht="15">
      <c r="A9" s="50"/>
      <c r="B9" s="62" t="s">
        <v>58</v>
      </c>
      <c r="C9" s="64"/>
      <c r="D9" s="65"/>
      <c r="E9" s="66"/>
      <c r="F9" s="66"/>
      <c r="G9" s="66"/>
      <c r="H9" s="67"/>
      <c r="I9" s="65"/>
      <c r="J9" s="66"/>
      <c r="K9" s="66"/>
      <c r="L9" s="66"/>
      <c r="M9" s="67"/>
      <c r="N9" s="65"/>
      <c r="O9" s="66"/>
      <c r="P9" s="66"/>
      <c r="Q9" s="66"/>
      <c r="R9" s="67"/>
    </row>
    <row r="10" spans="1:19" ht="15">
      <c r="A10" s="50"/>
      <c r="B10" s="62" t="s">
        <v>59</v>
      </c>
      <c r="C10" s="63" t="s">
        <v>16</v>
      </c>
      <c r="D10" s="65"/>
      <c r="E10" s="25"/>
      <c r="F10" s="25"/>
      <c r="G10" s="25"/>
      <c r="H10" s="26"/>
      <c r="I10" s="65"/>
      <c r="J10" s="25"/>
      <c r="K10" s="25"/>
      <c r="L10" s="25"/>
      <c r="M10" s="26"/>
      <c r="N10" s="65"/>
      <c r="O10" s="25"/>
      <c r="P10" s="25"/>
      <c r="Q10" s="25"/>
      <c r="R10" s="26"/>
      <c r="S10" s="457"/>
    </row>
    <row r="11" spans="1:19" ht="15">
      <c r="A11" s="50"/>
      <c r="B11" s="62" t="s">
        <v>7</v>
      </c>
      <c r="C11" s="63" t="s">
        <v>16</v>
      </c>
      <c r="D11" s="65"/>
      <c r="E11" s="68"/>
      <c r="F11" s="69"/>
      <c r="G11" s="69"/>
      <c r="H11" s="70"/>
      <c r="I11" s="65"/>
      <c r="J11" s="68"/>
      <c r="K11" s="69"/>
      <c r="L11" s="69"/>
      <c r="M11" s="70"/>
      <c r="N11" s="65"/>
      <c r="O11" s="68"/>
      <c r="P11" s="463"/>
      <c r="Q11" s="25">
        <f>0.005781+0.17271</f>
        <v>0.178491</v>
      </c>
      <c r="R11" s="26">
        <f>0.119863-0.005781+0.018263</f>
        <v>0.132345</v>
      </c>
      <c r="S11" s="474">
        <f>R11+R12+R13</f>
        <v>0.747173</v>
      </c>
    </row>
    <row r="12" spans="1:19" ht="15">
      <c r="A12" s="50"/>
      <c r="B12" s="62" t="s">
        <v>8</v>
      </c>
      <c r="C12" s="63" t="s">
        <v>16</v>
      </c>
      <c r="D12" s="65"/>
      <c r="E12" s="68"/>
      <c r="F12" s="68"/>
      <c r="G12" s="69"/>
      <c r="H12" s="70"/>
      <c r="I12" s="65"/>
      <c r="J12" s="68"/>
      <c r="K12" s="68"/>
      <c r="L12" s="69"/>
      <c r="M12" s="70"/>
      <c r="N12" s="65"/>
      <c r="O12" s="68"/>
      <c r="P12" s="464"/>
      <c r="Q12" s="25"/>
      <c r="R12" s="26">
        <v>0.00394</v>
      </c>
      <c r="S12" s="456"/>
    </row>
    <row r="13" spans="1:19" ht="15">
      <c r="A13" s="50"/>
      <c r="B13" s="62" t="s">
        <v>9</v>
      </c>
      <c r="C13" s="63" t="s">
        <v>16</v>
      </c>
      <c r="D13" s="65"/>
      <c r="E13" s="68"/>
      <c r="F13" s="68"/>
      <c r="G13" s="68"/>
      <c r="H13" s="70"/>
      <c r="I13" s="65"/>
      <c r="J13" s="68"/>
      <c r="K13" s="68"/>
      <c r="L13" s="68"/>
      <c r="M13" s="70"/>
      <c r="N13" s="65"/>
      <c r="O13" s="68"/>
      <c r="P13" s="464"/>
      <c r="Q13" s="390"/>
      <c r="R13" s="26">
        <f>0.552845+0.058043</f>
        <v>0.610888</v>
      </c>
      <c r="S13" s="456"/>
    </row>
    <row r="14" spans="1:18" ht="15">
      <c r="A14" s="50" t="s">
        <v>60</v>
      </c>
      <c r="B14" s="71" t="s">
        <v>61</v>
      </c>
      <c r="C14" s="63" t="s">
        <v>16</v>
      </c>
      <c r="D14" s="20">
        <f>SUM(E14:H14)</f>
        <v>0</v>
      </c>
      <c r="E14" s="69"/>
      <c r="F14" s="69"/>
      <c r="G14" s="69"/>
      <c r="H14" s="70"/>
      <c r="I14" s="20">
        <f>SUM(J14:M14)</f>
        <v>0</v>
      </c>
      <c r="J14" s="69"/>
      <c r="K14" s="69"/>
      <c r="L14" s="69"/>
      <c r="M14" s="70"/>
      <c r="N14" s="20">
        <f>SUM(O14:R14)</f>
        <v>0</v>
      </c>
      <c r="O14" s="69"/>
      <c r="P14" s="463"/>
      <c r="Q14" s="25"/>
      <c r="R14" s="26"/>
    </row>
    <row r="15" spans="1:18" ht="15">
      <c r="A15" s="50" t="s">
        <v>62</v>
      </c>
      <c r="B15" s="71" t="s">
        <v>63</v>
      </c>
      <c r="C15" s="63" t="s">
        <v>16</v>
      </c>
      <c r="D15" s="20">
        <f>SUM(E15:H15)</f>
        <v>0</v>
      </c>
      <c r="E15" s="69"/>
      <c r="F15" s="69"/>
      <c r="G15" s="69"/>
      <c r="H15" s="70"/>
      <c r="I15" s="20">
        <f>SUM(J15:M15)</f>
        <v>0</v>
      </c>
      <c r="J15" s="69"/>
      <c r="K15" s="69"/>
      <c r="L15" s="69"/>
      <c r="M15" s="70"/>
      <c r="N15" s="20">
        <f>SUM(O15:R15)</f>
        <v>27.179012000000004</v>
      </c>
      <c r="O15" s="25">
        <v>18.506201</v>
      </c>
      <c r="P15" s="25">
        <v>0.012388</v>
      </c>
      <c r="Q15" s="25">
        <v>7.482872</v>
      </c>
      <c r="R15" s="26">
        <f>1.172825+0.004726</f>
        <v>1.177551</v>
      </c>
    </row>
    <row r="16" spans="1:18" ht="15">
      <c r="A16" s="50" t="s">
        <v>64</v>
      </c>
      <c r="B16" s="71" t="s">
        <v>63</v>
      </c>
      <c r="C16" s="63" t="s">
        <v>16</v>
      </c>
      <c r="D16" s="20">
        <f>SUM(E16:H16)</f>
        <v>0</v>
      </c>
      <c r="E16" s="69"/>
      <c r="F16" s="69"/>
      <c r="G16" s="69"/>
      <c r="H16" s="70"/>
      <c r="I16" s="20">
        <f>SUM(J16:M16)</f>
        <v>0</v>
      </c>
      <c r="J16" s="69"/>
      <c r="K16" s="69"/>
      <c r="L16" s="69"/>
      <c r="M16" s="70"/>
      <c r="N16" s="20">
        <f>SUM(O16:R16)</f>
        <v>0</v>
      </c>
      <c r="O16" s="69"/>
      <c r="P16" s="69"/>
      <c r="Q16" s="69"/>
      <c r="R16" s="70"/>
    </row>
    <row r="17" spans="1:18" s="8" customFormat="1" ht="15">
      <c r="A17" s="50" t="s">
        <v>37</v>
      </c>
      <c r="B17" s="62" t="s">
        <v>65</v>
      </c>
      <c r="C17" s="63" t="s">
        <v>16</v>
      </c>
      <c r="D17" s="20">
        <f>SUM(E17:H17)</f>
        <v>0</v>
      </c>
      <c r="E17" s="21">
        <f>3!D21</f>
        <v>0</v>
      </c>
      <c r="F17" s="21">
        <f>3!E21</f>
        <v>0</v>
      </c>
      <c r="G17" s="21">
        <f>3!F21</f>
        <v>0</v>
      </c>
      <c r="H17" s="21">
        <f>3!G21</f>
        <v>0</v>
      </c>
      <c r="I17" s="20">
        <f>SUM(J17:M17)</f>
        <v>0</v>
      </c>
      <c r="J17" s="21">
        <f>3!H21</f>
        <v>0</v>
      </c>
      <c r="K17" s="21">
        <f>3!I21</f>
        <v>0</v>
      </c>
      <c r="L17" s="21">
        <f>3!J21</f>
        <v>0</v>
      </c>
      <c r="M17" s="21">
        <f>3!K21</f>
        <v>0</v>
      </c>
      <c r="N17" s="20">
        <f>SUM(O17:R17)</f>
        <v>1.010883574922321</v>
      </c>
      <c r="O17" s="21">
        <f>3!L21</f>
        <v>0</v>
      </c>
      <c r="P17" s="21">
        <f>3!M21</f>
        <v>0</v>
      </c>
      <c r="Q17" s="21">
        <f>3!N21</f>
        <v>0.8998698327332764</v>
      </c>
      <c r="R17" s="21">
        <f>3!O21</f>
        <v>0.11101374218904476</v>
      </c>
    </row>
    <row r="18" spans="1:18" s="8" customFormat="1" ht="15">
      <c r="A18" s="50"/>
      <c r="B18" s="62" t="s">
        <v>66</v>
      </c>
      <c r="C18" s="63" t="s">
        <v>16</v>
      </c>
      <c r="D18" s="20">
        <f aca="true" t="shared" si="1" ref="D18:R18">IF(D7=0,0,D17/D7*100)</f>
        <v>0</v>
      </c>
      <c r="E18" s="21">
        <f t="shared" si="1"/>
        <v>0</v>
      </c>
      <c r="F18" s="21">
        <f t="shared" si="1"/>
        <v>0</v>
      </c>
      <c r="G18" s="21">
        <f t="shared" si="1"/>
        <v>0</v>
      </c>
      <c r="H18" s="22">
        <f t="shared" si="1"/>
        <v>0</v>
      </c>
      <c r="I18" s="20">
        <f t="shared" si="1"/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2">
        <f t="shared" si="1"/>
        <v>0</v>
      </c>
      <c r="N18" s="20">
        <f t="shared" si="1"/>
        <v>3.7193536502442432</v>
      </c>
      <c r="O18" s="21">
        <f t="shared" si="1"/>
        <v>0</v>
      </c>
      <c r="P18" s="21">
        <f t="shared" si="1"/>
        <v>0</v>
      </c>
      <c r="Q18" s="21">
        <f t="shared" si="1"/>
        <v>11.745557973604386</v>
      </c>
      <c r="R18" s="22">
        <f t="shared" si="1"/>
        <v>5.7677746102321565</v>
      </c>
    </row>
    <row r="19" spans="1:18" s="8" customFormat="1" ht="15">
      <c r="A19" s="391" t="s">
        <v>40</v>
      </c>
      <c r="B19" s="390" t="s">
        <v>311</v>
      </c>
      <c r="C19" s="63" t="s">
        <v>16</v>
      </c>
      <c r="D19" s="72">
        <f>SUM(E19:H19)</f>
        <v>0</v>
      </c>
      <c r="E19" s="25"/>
      <c r="F19" s="25"/>
      <c r="G19" s="25"/>
      <c r="H19" s="26"/>
      <c r="I19" s="72">
        <f>SUM(J19:M19)</f>
        <v>0</v>
      </c>
      <c r="J19" s="25"/>
      <c r="K19" s="25"/>
      <c r="L19" s="25"/>
      <c r="M19" s="26"/>
      <c r="N19" s="72">
        <f>SUM(O19:R19)</f>
        <v>0.9764488741223211</v>
      </c>
      <c r="O19" s="25"/>
      <c r="P19" s="25"/>
      <c r="Q19" s="25">
        <v>0.8932299675332763</v>
      </c>
      <c r="R19" s="26">
        <v>0.08321890658904477</v>
      </c>
    </row>
    <row r="20" spans="1:18" s="8" customFormat="1" ht="15">
      <c r="A20" s="392" t="s">
        <v>121</v>
      </c>
      <c r="B20" s="390" t="s">
        <v>312</v>
      </c>
      <c r="C20" s="63" t="s">
        <v>16</v>
      </c>
      <c r="D20" s="72">
        <f>SUM(E20:H20)</f>
        <v>0</v>
      </c>
      <c r="E20" s="25"/>
      <c r="F20" s="25"/>
      <c r="G20" s="25"/>
      <c r="H20" s="26"/>
      <c r="I20" s="72">
        <f>SUM(J20:M20)</f>
        <v>0</v>
      </c>
      <c r="J20" s="25"/>
      <c r="K20" s="25"/>
      <c r="L20" s="25"/>
      <c r="M20" s="26"/>
      <c r="N20" s="72">
        <f>SUM(O20:R20)</f>
        <v>0.0344347008</v>
      </c>
      <c r="O20" s="25"/>
      <c r="P20" s="25"/>
      <c r="Q20" s="25">
        <v>0.0066398652</v>
      </c>
      <c r="R20" s="26">
        <v>0.027794835600000005</v>
      </c>
    </row>
    <row r="21" spans="1:18" s="8" customFormat="1" ht="15.75">
      <c r="A21" s="50" t="s">
        <v>42</v>
      </c>
      <c r="B21" s="73" t="s">
        <v>67</v>
      </c>
      <c r="C21" s="63" t="s">
        <v>16</v>
      </c>
      <c r="D21" s="20">
        <f>SUM(E21:H21)</f>
        <v>0</v>
      </c>
      <c r="E21" s="25"/>
      <c r="F21" s="25"/>
      <c r="G21" s="25"/>
      <c r="H21" s="26"/>
      <c r="I21" s="20">
        <f>SUM(J21:M21)</f>
        <v>0</v>
      </c>
      <c r="J21" s="25"/>
      <c r="K21" s="25"/>
      <c r="L21" s="25"/>
      <c r="M21" s="26"/>
      <c r="N21" s="20">
        <f>SUM(O21:R21)</f>
        <v>25.24246442507768</v>
      </c>
      <c r="O21" s="25">
        <f>O15-Q11-R11</f>
        <v>18.195365</v>
      </c>
      <c r="P21" s="25">
        <f>P15-R12</f>
        <v>0.008448</v>
      </c>
      <c r="Q21" s="25">
        <f>Q15-Q17-R13</f>
        <v>5.9721141672667235</v>
      </c>
      <c r="R21" s="26">
        <f>R15-R17</f>
        <v>1.0665372578109553</v>
      </c>
    </row>
    <row r="22" spans="1:18" ht="15">
      <c r="A22" s="50" t="s">
        <v>45</v>
      </c>
      <c r="B22" s="62" t="s">
        <v>68</v>
      </c>
      <c r="C22" s="63" t="s">
        <v>16</v>
      </c>
      <c r="D22" s="20">
        <f>SUM(E22:H22)</f>
        <v>0</v>
      </c>
      <c r="E22" s="21">
        <f>E7-E17-E21-F11-G11-H11</f>
        <v>0</v>
      </c>
      <c r="F22" s="21">
        <f>F7-F17-F21-G12-H12</f>
        <v>0</v>
      </c>
      <c r="G22" s="21">
        <f>G7-G17-G21-H13</f>
        <v>0</v>
      </c>
      <c r="H22" s="22">
        <f>H7-H17-H21</f>
        <v>0</v>
      </c>
      <c r="I22" s="20">
        <f>SUM(J22:M22)</f>
        <v>0</v>
      </c>
      <c r="J22" s="21">
        <f>J7-J17-J21-K11-L11-M11</f>
        <v>0</v>
      </c>
      <c r="K22" s="21">
        <f>K7-K17-K21-L12-M12</f>
        <v>0</v>
      </c>
      <c r="L22" s="21">
        <f>L7-L17-L21-M13</f>
        <v>0</v>
      </c>
      <c r="M22" s="22">
        <f>M7-M17-M21</f>
        <v>0</v>
      </c>
      <c r="N22" s="20">
        <f>SUM(O22:R22)</f>
        <v>0.9256640000000029</v>
      </c>
      <c r="O22" s="21">
        <f>O7-O17-O21-P11-Q11-R11</f>
        <v>1.887379141862766E-15</v>
      </c>
      <c r="P22" s="21">
        <f>P7-P17-P21-Q12-R12</f>
        <v>0</v>
      </c>
      <c r="Q22" s="21">
        <f>Q7-Q17-Q21-R13</f>
        <v>0.17849100000000118</v>
      </c>
      <c r="R22" s="22">
        <f>R7-R17-R21</f>
        <v>0.7471729999999999</v>
      </c>
    </row>
    <row r="23" spans="1:18" ht="15">
      <c r="A23" s="50" t="s">
        <v>69</v>
      </c>
      <c r="B23" s="62" t="s">
        <v>70</v>
      </c>
      <c r="C23" s="63" t="s">
        <v>16</v>
      </c>
      <c r="D23" s="20">
        <f>SUM(E23:H23)</f>
        <v>0</v>
      </c>
      <c r="E23" s="21">
        <f>6!D34</f>
        <v>0</v>
      </c>
      <c r="F23" s="21">
        <f>6!E34</f>
        <v>0</v>
      </c>
      <c r="G23" s="21">
        <f>6!F34</f>
        <v>0</v>
      </c>
      <c r="H23" s="21">
        <f>6!G34</f>
        <v>0</v>
      </c>
      <c r="I23" s="20">
        <f>SUM(J23:M23)</f>
        <v>0</v>
      </c>
      <c r="J23" s="21">
        <f>6!D70</f>
        <v>0</v>
      </c>
      <c r="K23" s="21">
        <f>6!E70</f>
        <v>0</v>
      </c>
      <c r="L23" s="21">
        <f>6!F70</f>
        <v>0</v>
      </c>
      <c r="M23" s="21">
        <f>6!G70</f>
        <v>0</v>
      </c>
      <c r="N23" s="20">
        <f>SUM(O23:R23)</f>
        <v>0.925664</v>
      </c>
      <c r="O23" s="21">
        <f>6!D115</f>
        <v>0</v>
      </c>
      <c r="P23" s="21">
        <f>6!E115</f>
        <v>0</v>
      </c>
      <c r="Q23" s="21">
        <f>6!F115</f>
        <v>0.178491</v>
      </c>
      <c r="R23" s="21">
        <f>6!G115</f>
        <v>0.7471730000000001</v>
      </c>
    </row>
    <row r="24" spans="1:18" ht="15">
      <c r="A24" s="50"/>
      <c r="B24" s="62" t="s">
        <v>71</v>
      </c>
      <c r="C24" s="63" t="s">
        <v>16</v>
      </c>
      <c r="D24" s="65"/>
      <c r="E24" s="66"/>
      <c r="F24" s="66"/>
      <c r="G24" s="66"/>
      <c r="H24" s="67"/>
      <c r="I24" s="65"/>
      <c r="J24" s="66"/>
      <c r="K24" s="66"/>
      <c r="L24" s="66"/>
      <c r="M24" s="67"/>
      <c r="N24" s="65"/>
      <c r="O24" s="66"/>
      <c r="P24" s="66"/>
      <c r="Q24" s="66"/>
      <c r="R24" s="67"/>
    </row>
    <row r="25" spans="1:18" ht="30">
      <c r="A25" s="50"/>
      <c r="B25" s="74" t="s">
        <v>72</v>
      </c>
      <c r="C25" s="63" t="s">
        <v>16</v>
      </c>
      <c r="D25" s="20">
        <f aca="true" t="shared" si="2" ref="D25:D30">SUM(E25:H25)</f>
        <v>0</v>
      </c>
      <c r="E25" s="25"/>
      <c r="F25" s="25"/>
      <c r="G25" s="25"/>
      <c r="H25" s="26"/>
      <c r="I25" s="20">
        <f>SUM(J25:M25)</f>
        <v>0</v>
      </c>
      <c r="J25" s="25"/>
      <c r="K25" s="25"/>
      <c r="L25" s="25"/>
      <c r="M25" s="26"/>
      <c r="N25" s="20">
        <f>SUM(O25:R25)</f>
        <v>0</v>
      </c>
      <c r="O25" s="25"/>
      <c r="P25" s="25"/>
      <c r="Q25" s="25"/>
      <c r="R25" s="26"/>
    </row>
    <row r="26" spans="1:18" ht="30">
      <c r="A26" s="50"/>
      <c r="B26" s="62" t="s">
        <v>73</v>
      </c>
      <c r="C26" s="63" t="s">
        <v>16</v>
      </c>
      <c r="D26" s="20">
        <f t="shared" si="2"/>
        <v>0</v>
      </c>
      <c r="E26" s="25"/>
      <c r="F26" s="25"/>
      <c r="G26" s="25"/>
      <c r="H26" s="26"/>
      <c r="I26" s="20">
        <f>SUM(J26:M26)</f>
        <v>0</v>
      </c>
      <c r="J26" s="25"/>
      <c r="K26" s="25"/>
      <c r="L26" s="25"/>
      <c r="M26" s="26"/>
      <c r="N26" s="20">
        <f>SUM(O26:R26)</f>
        <v>0.925664</v>
      </c>
      <c r="O26" s="25"/>
      <c r="P26" s="25"/>
      <c r="Q26" s="25">
        <f>6!F115</f>
        <v>0.178491</v>
      </c>
      <c r="R26" s="26">
        <f>6!G115</f>
        <v>0.7471730000000001</v>
      </c>
    </row>
    <row r="27" spans="1:20" ht="30">
      <c r="A27" s="50"/>
      <c r="B27" s="74" t="s">
        <v>74</v>
      </c>
      <c r="C27" s="63" t="s">
        <v>16</v>
      </c>
      <c r="D27" s="20">
        <f t="shared" si="2"/>
        <v>0</v>
      </c>
      <c r="E27" s="25"/>
      <c r="F27" s="25"/>
      <c r="G27" s="25"/>
      <c r="H27" s="26"/>
      <c r="I27" s="20"/>
      <c r="J27" s="25"/>
      <c r="K27" s="25"/>
      <c r="L27" s="25"/>
      <c r="M27" s="26"/>
      <c r="N27" s="20"/>
      <c r="O27" s="25"/>
      <c r="P27" s="25"/>
      <c r="Q27" s="25"/>
      <c r="R27" s="26"/>
      <c r="T27" s="456"/>
    </row>
    <row r="28" spans="1:18" ht="15">
      <c r="A28" s="50" t="s">
        <v>75</v>
      </c>
      <c r="B28" s="62" t="s">
        <v>76</v>
      </c>
      <c r="C28" s="63" t="s">
        <v>16</v>
      </c>
      <c r="D28" s="20">
        <f t="shared" si="2"/>
        <v>0</v>
      </c>
      <c r="E28" s="25"/>
      <c r="F28" s="25"/>
      <c r="G28" s="25"/>
      <c r="H28" s="26"/>
      <c r="I28" s="20">
        <f>SUM(J28:M28)</f>
        <v>0</v>
      </c>
      <c r="J28" s="25"/>
      <c r="K28" s="25"/>
      <c r="L28" s="25"/>
      <c r="M28" s="26"/>
      <c r="N28" s="20">
        <f>SUM(O28:R28)</f>
        <v>0</v>
      </c>
      <c r="O28" s="25"/>
      <c r="P28" s="25"/>
      <c r="Q28" s="25"/>
      <c r="R28" s="26"/>
    </row>
    <row r="29" spans="1:18" s="8" customFormat="1" ht="15.75" customHeight="1">
      <c r="A29" s="50" t="s">
        <v>77</v>
      </c>
      <c r="B29" s="62" t="s">
        <v>78</v>
      </c>
      <c r="C29" s="63" t="s">
        <v>16</v>
      </c>
      <c r="D29" s="20">
        <f t="shared" si="2"/>
        <v>0</v>
      </c>
      <c r="E29" s="25"/>
      <c r="F29" s="25"/>
      <c r="G29" s="25"/>
      <c r="H29" s="26"/>
      <c r="I29" s="20">
        <f>SUM(J29:M29)</f>
        <v>0</v>
      </c>
      <c r="J29" s="25"/>
      <c r="K29" s="25"/>
      <c r="L29" s="25"/>
      <c r="M29" s="26"/>
      <c r="N29" s="20">
        <f>SUM(O29:R29)</f>
        <v>0</v>
      </c>
      <c r="O29" s="25"/>
      <c r="P29" s="25"/>
      <c r="Q29" s="25"/>
      <c r="R29" s="26"/>
    </row>
    <row r="30" spans="1:18" ht="15">
      <c r="A30" s="50" t="s">
        <v>79</v>
      </c>
      <c r="B30" s="62" t="s">
        <v>80</v>
      </c>
      <c r="C30" s="63" t="s">
        <v>16</v>
      </c>
      <c r="D30" s="20">
        <f t="shared" si="2"/>
        <v>0</v>
      </c>
      <c r="E30" s="25"/>
      <c r="F30" s="25"/>
      <c r="G30" s="25"/>
      <c r="H30" s="26"/>
      <c r="I30" s="20">
        <f>SUM(J30:M30)</f>
        <v>0</v>
      </c>
      <c r="J30" s="25"/>
      <c r="K30" s="25"/>
      <c r="L30" s="25"/>
      <c r="M30" s="26"/>
      <c r="N30" s="20">
        <f>SUM(O30:R30)</f>
        <v>0</v>
      </c>
      <c r="O30" s="25"/>
      <c r="P30" s="25"/>
      <c r="Q30" s="25"/>
      <c r="R30" s="26"/>
    </row>
    <row r="31" spans="1:18" s="8" customFormat="1" ht="15">
      <c r="A31" s="51" t="s">
        <v>81</v>
      </c>
      <c r="B31" s="75" t="s">
        <v>82</v>
      </c>
      <c r="C31" s="76" t="s">
        <v>16</v>
      </c>
      <c r="D31" s="77"/>
      <c r="E31" s="78">
        <f>E22-E25-E26-E27-E28-E29-E30</f>
        <v>0</v>
      </c>
      <c r="F31" s="78">
        <f>F22-F25-F26-F27-F28-F29-F30</f>
        <v>0</v>
      </c>
      <c r="G31" s="78">
        <f>G22-G25-G26-G27-G28-G29-G30</f>
        <v>0</v>
      </c>
      <c r="H31" s="79">
        <f>H22-H25-H26-H27-H28-H29-H30</f>
        <v>0</v>
      </c>
      <c r="I31" s="77"/>
      <c r="J31" s="78">
        <f>J22-J25-J26-J27-J28-J29-J30</f>
        <v>0</v>
      </c>
      <c r="K31" s="78">
        <f>K22-K25-K26-K27-K28-K29-K30</f>
        <v>0</v>
      </c>
      <c r="L31" s="78">
        <f>L22-L25-L26-L27-L28-L29-L30</f>
        <v>0</v>
      </c>
      <c r="M31" s="79">
        <f>M22-M25-M26-M27-M28-M29-M30</f>
        <v>0</v>
      </c>
      <c r="N31" s="77"/>
      <c r="O31" s="78">
        <f>O22-O25-O26-O27-O28-O29-O30</f>
        <v>1.887379141862766E-15</v>
      </c>
      <c r="P31" s="78">
        <f>P22-P25-P26-P27-P28-P29-P30</f>
        <v>0</v>
      </c>
      <c r="Q31" s="78">
        <f>Q22-Q25-Q26-Q27-Q28-Q29-Q30</f>
        <v>1.1657341758564144E-15</v>
      </c>
      <c r="R31" s="79">
        <f>R22-R25-R26-R27-R28-R29-R30</f>
        <v>-2.220446049250313E-16</v>
      </c>
    </row>
    <row r="32" spans="1:18" ht="15.75" thickBot="1">
      <c r="A32" s="80" t="s">
        <v>83</v>
      </c>
      <c r="B32" s="81" t="s">
        <v>84</v>
      </c>
      <c r="C32" s="82"/>
      <c r="D32" s="83"/>
      <c r="E32" s="84">
        <f>E25+E26+E27+E28+E29+E30-6!D34</f>
        <v>0</v>
      </c>
      <c r="F32" s="84">
        <f>F25+F26+F27+F28+F29+F30-6!E34</f>
        <v>0</v>
      </c>
      <c r="G32" s="84">
        <f>G25+G26+G27+G28+G29+G30-6!F34</f>
        <v>0</v>
      </c>
      <c r="H32" s="84">
        <f>H25+H26+H27+H28+H29+H30-6!G34</f>
        <v>0</v>
      </c>
      <c r="I32" s="83"/>
      <c r="J32" s="84">
        <f>J25+J26+J27+J28+J29+J30-6!D70</f>
        <v>0</v>
      </c>
      <c r="K32" s="84">
        <f>K25+K26+K27+K28+K29+K30-6!E70</f>
        <v>0</v>
      </c>
      <c r="L32" s="84">
        <f>L25+L26+L27+L28+L29+L30-6!F70</f>
        <v>0</v>
      </c>
      <c r="M32" s="84">
        <f>M25+M26+M27+M28+M29+M30-6!G70</f>
        <v>0</v>
      </c>
      <c r="N32" s="83"/>
      <c r="O32" s="84">
        <f>O25+O26+O27+O28+O29+O30-6!D115</f>
        <v>0</v>
      </c>
      <c r="P32" s="84">
        <f>P25+P26+P27+P28+P29+P30-6!E115</f>
        <v>0</v>
      </c>
      <c r="Q32" s="84">
        <f>Q25+Q26+Q27+Q28+Q29+Q30-6!F115</f>
        <v>0</v>
      </c>
      <c r="R32" s="84">
        <f>R25+R26+R27+R28+R29+R30-6!G115</f>
        <v>0</v>
      </c>
    </row>
    <row r="33" spans="1:18" s="8" customFormat="1" ht="15">
      <c r="A33" s="18"/>
      <c r="C33" s="1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7" s="8" customFormat="1" ht="35.25" customHeight="1">
      <c r="A34" s="511" t="s">
        <v>85</v>
      </c>
      <c r="B34" s="511"/>
      <c r="C34" s="511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8" s="8" customFormat="1" ht="15">
      <c r="A35" s="18"/>
      <c r="C35" s="458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6"/>
      <c r="P35" s="6"/>
      <c r="Q35" s="6"/>
      <c r="R35" s="6"/>
    </row>
    <row r="36" spans="1:18" s="11" customFormat="1" ht="15.75">
      <c r="A36" s="14"/>
      <c r="B36" s="14" t="str">
        <f>Лист1!A19</f>
        <v>Генеральный директор</v>
      </c>
      <c r="C36" s="460"/>
      <c r="D36" s="461"/>
      <c r="E36" s="461"/>
      <c r="F36" s="462" t="str">
        <f>3!E25</f>
        <v>Тихонова Т.Е.</v>
      </c>
      <c r="G36" s="461"/>
      <c r="H36" s="461"/>
      <c r="I36" s="461"/>
      <c r="J36" s="461"/>
      <c r="K36" s="462" t="str">
        <f>3!E25</f>
        <v>Тихонова Т.Е.</v>
      </c>
      <c r="L36" s="461"/>
      <c r="M36" s="461"/>
      <c r="N36" s="461"/>
      <c r="O36" s="86"/>
      <c r="P36" s="86"/>
      <c r="Q36" s="87" t="str">
        <f>3!E25</f>
        <v>Тихонова Т.Е.</v>
      </c>
      <c r="R36" s="86"/>
    </row>
    <row r="37" spans="1:18" s="8" customFormat="1" ht="15">
      <c r="A37" s="18"/>
      <c r="C37" s="1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</sheetData>
  <sheetProtection password="C81C" sheet="1" objects="1" scenarios="1" formatCells="0" formatColumns="0" formatRows="0"/>
  <mergeCells count="8">
    <mergeCell ref="N4:R4"/>
    <mergeCell ref="A34:C34"/>
    <mergeCell ref="A2:C2"/>
    <mergeCell ref="A4:A5"/>
    <mergeCell ref="B4:B5"/>
    <mergeCell ref="C4:C6"/>
    <mergeCell ref="D4:H4"/>
    <mergeCell ref="I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2" manualBreakCount="2">
    <brk id="8" max="65535" man="1"/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T36"/>
  <sheetViews>
    <sheetView zoomScale="89" zoomScaleNormal="89" zoomScalePageLayoutView="0" workbookViewId="0" topLeftCell="B5">
      <selection activeCell="R21" sqref="R21"/>
    </sheetView>
  </sheetViews>
  <sheetFormatPr defaultColWidth="9.140625" defaultRowHeight="15"/>
  <cols>
    <col min="1" max="1" width="6.140625" style="3" customWidth="1"/>
    <col min="2" max="2" width="44.421875" style="3" customWidth="1"/>
    <col min="3" max="3" width="9.140625" style="1" customWidth="1"/>
    <col min="4" max="13" width="2.7109375" style="3" customWidth="1"/>
    <col min="14" max="14" width="10.8515625" style="3" customWidth="1"/>
    <col min="15" max="15" width="15.140625" style="3" customWidth="1"/>
    <col min="16" max="16" width="17.57421875" style="3" customWidth="1"/>
    <col min="17" max="17" width="15.57421875" style="3" customWidth="1"/>
    <col min="18" max="18" width="15.421875" style="3" customWidth="1"/>
    <col min="19" max="16384" width="9.140625" style="3" customWidth="1"/>
  </cols>
  <sheetData>
    <row r="1" spans="2:17" s="88" customFormat="1" ht="18.75">
      <c r="B1" s="89" t="str">
        <f>3!B1</f>
        <v>ЗАО"Водоканал" г.Новокузнецк</v>
      </c>
      <c r="C1" s="90"/>
      <c r="G1" s="91" t="s">
        <v>86</v>
      </c>
      <c r="L1" s="91" t="s">
        <v>86</v>
      </c>
      <c r="Q1" s="91" t="s">
        <v>86</v>
      </c>
    </row>
    <row r="2" spans="1:3" s="88" customFormat="1" ht="15.75">
      <c r="A2" s="41" t="s">
        <v>87</v>
      </c>
      <c r="B2" s="92"/>
      <c r="C2" s="93"/>
    </row>
    <row r="3" ht="13.5" thickBot="1"/>
    <row r="4" spans="1:18" s="39" customFormat="1" ht="14.25">
      <c r="A4" s="523" t="s">
        <v>50</v>
      </c>
      <c r="B4" s="525" t="s">
        <v>3</v>
      </c>
      <c r="C4" s="527" t="s">
        <v>51</v>
      </c>
      <c r="D4" s="530" t="s">
        <v>88</v>
      </c>
      <c r="E4" s="531"/>
      <c r="F4" s="531"/>
      <c r="G4" s="531"/>
      <c r="H4" s="532"/>
      <c r="I4" s="530" t="s">
        <v>89</v>
      </c>
      <c r="J4" s="533"/>
      <c r="K4" s="533"/>
      <c r="L4" s="533"/>
      <c r="M4" s="534"/>
      <c r="N4" s="508" t="s">
        <v>529</v>
      </c>
      <c r="O4" s="509"/>
      <c r="P4" s="509"/>
      <c r="Q4" s="509"/>
      <c r="R4" s="510"/>
    </row>
    <row r="5" spans="1:18" s="37" customFormat="1" ht="12.75">
      <c r="A5" s="524"/>
      <c r="B5" s="526"/>
      <c r="C5" s="528"/>
      <c r="D5" s="95" t="s">
        <v>54</v>
      </c>
      <c r="E5" s="94" t="s">
        <v>7</v>
      </c>
      <c r="F5" s="94" t="s">
        <v>8</v>
      </c>
      <c r="G5" s="94" t="s">
        <v>9</v>
      </c>
      <c r="H5" s="96" t="s">
        <v>10</v>
      </c>
      <c r="I5" s="95" t="s">
        <v>54</v>
      </c>
      <c r="J5" s="94" t="s">
        <v>7</v>
      </c>
      <c r="K5" s="94" t="s">
        <v>8</v>
      </c>
      <c r="L5" s="94" t="s">
        <v>9</v>
      </c>
      <c r="M5" s="96" t="s">
        <v>10</v>
      </c>
      <c r="N5" s="95" t="s">
        <v>54</v>
      </c>
      <c r="O5" s="94" t="s">
        <v>7</v>
      </c>
      <c r="P5" s="94" t="s">
        <v>8</v>
      </c>
      <c r="Q5" s="94" t="s">
        <v>9</v>
      </c>
      <c r="R5" s="96" t="s">
        <v>10</v>
      </c>
    </row>
    <row r="6" spans="1:18" s="37" customFormat="1" ht="13.5" thickBot="1">
      <c r="A6" s="404">
        <v>1</v>
      </c>
      <c r="B6" s="416">
        <v>2</v>
      </c>
      <c r="C6" s="529"/>
      <c r="D6" s="97">
        <f>1</f>
        <v>1</v>
      </c>
      <c r="E6" s="98">
        <f>D6+1</f>
        <v>2</v>
      </c>
      <c r="F6" s="98">
        <f>E6+1</f>
        <v>3</v>
      </c>
      <c r="G6" s="98">
        <f>F6+1</f>
        <v>4</v>
      </c>
      <c r="H6" s="99">
        <f>G6+1</f>
        <v>5</v>
      </c>
      <c r="I6" s="97">
        <f>1</f>
        <v>1</v>
      </c>
      <c r="J6" s="98">
        <f>I6+1</f>
        <v>2</v>
      </c>
      <c r="K6" s="98">
        <f>J6+1</f>
        <v>3</v>
      </c>
      <c r="L6" s="98">
        <f>K6+1</f>
        <v>4</v>
      </c>
      <c r="M6" s="99">
        <f>L6+1</f>
        <v>5</v>
      </c>
      <c r="N6" s="97">
        <f>1</f>
        <v>1</v>
      </c>
      <c r="O6" s="98">
        <f>N6+1</f>
        <v>2</v>
      </c>
      <c r="P6" s="98">
        <f>O6+1</f>
        <v>3</v>
      </c>
      <c r="Q6" s="98">
        <f>P6+1</f>
        <v>4</v>
      </c>
      <c r="R6" s="99">
        <f>Q6+1</f>
        <v>5</v>
      </c>
    </row>
    <row r="7" spans="1:18" s="36" customFormat="1" ht="12.75">
      <c r="A7" s="405" t="s">
        <v>13</v>
      </c>
      <c r="B7" s="417" t="s">
        <v>90</v>
      </c>
      <c r="C7" s="412" t="s">
        <v>91</v>
      </c>
      <c r="D7" s="100">
        <f aca="true" t="shared" si="0" ref="D7:R7">D8+D14+D15+D16</f>
        <v>0</v>
      </c>
      <c r="E7" s="101">
        <f t="shared" si="0"/>
        <v>0</v>
      </c>
      <c r="F7" s="101">
        <f t="shared" si="0"/>
        <v>0</v>
      </c>
      <c r="G7" s="101">
        <f t="shared" si="0"/>
        <v>0</v>
      </c>
      <c r="H7" s="102">
        <f t="shared" si="0"/>
        <v>0</v>
      </c>
      <c r="I7" s="100">
        <f t="shared" si="0"/>
        <v>0</v>
      </c>
      <c r="J7" s="101">
        <f t="shared" si="0"/>
        <v>0</v>
      </c>
      <c r="K7" s="101">
        <f t="shared" si="0"/>
        <v>0</v>
      </c>
      <c r="L7" s="101">
        <f t="shared" si="0"/>
        <v>0</v>
      </c>
      <c r="M7" s="102">
        <f t="shared" si="0"/>
        <v>0</v>
      </c>
      <c r="N7" s="100">
        <f t="shared" si="0"/>
        <v>13.69732611235955</v>
      </c>
      <c r="O7" s="101">
        <f t="shared" si="0"/>
        <v>8.697393</v>
      </c>
      <c r="P7" s="101">
        <f t="shared" si="0"/>
        <v>0.008</v>
      </c>
      <c r="Q7" s="101">
        <f t="shared" si="0"/>
        <v>3.9704297866794658</v>
      </c>
      <c r="R7" s="102">
        <f t="shared" si="0"/>
        <v>1.6711976076983364</v>
      </c>
    </row>
    <row r="8" spans="1:18" s="36" customFormat="1" ht="12.75">
      <c r="A8" s="406" t="s">
        <v>56</v>
      </c>
      <c r="B8" s="418" t="s">
        <v>57</v>
      </c>
      <c r="C8" s="412" t="s">
        <v>91</v>
      </c>
      <c r="D8" s="103"/>
      <c r="E8" s="104">
        <f>E10+E11+E12+E13</f>
        <v>0</v>
      </c>
      <c r="F8" s="104">
        <f>F10+F11+F12+F13</f>
        <v>0</v>
      </c>
      <c r="G8" s="104">
        <f>G10+G11+G12+G13</f>
        <v>0</v>
      </c>
      <c r="H8" s="105">
        <f>H10+H11+H12+H13</f>
        <v>0</v>
      </c>
      <c r="I8" s="103"/>
      <c r="J8" s="104">
        <f>J10+J11+J12+J13</f>
        <v>0</v>
      </c>
      <c r="K8" s="104">
        <f>K10+K11+K12+K13</f>
        <v>0</v>
      </c>
      <c r="L8" s="104">
        <f>L10+L11+L12+L13</f>
        <v>0</v>
      </c>
      <c r="M8" s="105">
        <f>M10+M11+M12+M13</f>
        <v>0</v>
      </c>
      <c r="N8" s="103"/>
      <c r="O8" s="104">
        <f>O10+O11+O12+O13</f>
        <v>0</v>
      </c>
      <c r="P8" s="104">
        <f>P10+P11+P12+P13</f>
        <v>0</v>
      </c>
      <c r="Q8" s="104">
        <f>Q10+Q11+Q12+Q13</f>
        <v>0.08852978667946583</v>
      </c>
      <c r="R8" s="105">
        <f>R10+R11+R12+R13</f>
        <v>0.5611644953387858</v>
      </c>
    </row>
    <row r="9" spans="1:18" ht="12.75">
      <c r="A9" s="407"/>
      <c r="B9" s="419" t="s">
        <v>58</v>
      </c>
      <c r="C9" s="413"/>
      <c r="D9" s="106"/>
      <c r="E9" s="107"/>
      <c r="F9" s="107"/>
      <c r="G9" s="107"/>
      <c r="H9" s="108"/>
      <c r="I9" s="106"/>
      <c r="J9" s="107"/>
      <c r="K9" s="107"/>
      <c r="L9" s="107"/>
      <c r="M9" s="108"/>
      <c r="N9" s="106"/>
      <c r="O9" s="107"/>
      <c r="P9" s="107"/>
      <c r="Q9" s="107"/>
      <c r="R9" s="108"/>
    </row>
    <row r="10" spans="1:18" ht="12.75">
      <c r="A10" s="407"/>
      <c r="B10" s="419" t="s">
        <v>59</v>
      </c>
      <c r="C10" s="413" t="s">
        <v>91</v>
      </c>
      <c r="D10" s="106"/>
      <c r="E10" s="109"/>
      <c r="F10" s="109"/>
      <c r="G10" s="109"/>
      <c r="H10" s="110"/>
      <c r="I10" s="106"/>
      <c r="J10" s="109"/>
      <c r="K10" s="109"/>
      <c r="L10" s="109"/>
      <c r="M10" s="110"/>
      <c r="N10" s="106"/>
      <c r="O10" s="109"/>
      <c r="P10" s="109"/>
      <c r="Q10" s="109"/>
      <c r="R10" s="110"/>
    </row>
    <row r="11" spans="1:19" ht="12.75">
      <c r="A11" s="407"/>
      <c r="B11" s="419" t="s">
        <v>7</v>
      </c>
      <c r="C11" s="413" t="s">
        <v>91</v>
      </c>
      <c r="D11" s="111"/>
      <c r="E11" s="112"/>
      <c r="F11" s="109"/>
      <c r="G11" s="109"/>
      <c r="H11" s="110"/>
      <c r="I11" s="106"/>
      <c r="J11" s="112"/>
      <c r="K11" s="109"/>
      <c r="L11" s="109"/>
      <c r="M11" s="110"/>
      <c r="N11" s="106"/>
      <c r="O11" s="112"/>
      <c r="P11" s="109"/>
      <c r="Q11" s="109">
        <f>6!K115</f>
        <v>0.08852978667946583</v>
      </c>
      <c r="R11" s="110">
        <v>0.09850014078439952</v>
      </c>
      <c r="S11" s="475">
        <f>R11+R12+R13</f>
        <v>0.5611644953387858</v>
      </c>
    </row>
    <row r="12" spans="1:20" ht="12.75">
      <c r="A12" s="407"/>
      <c r="B12" s="419" t="s">
        <v>8</v>
      </c>
      <c r="C12" s="413" t="s">
        <v>91</v>
      </c>
      <c r="D12" s="111"/>
      <c r="E12" s="112"/>
      <c r="F12" s="112"/>
      <c r="G12" s="109"/>
      <c r="H12" s="110"/>
      <c r="I12" s="106"/>
      <c r="J12" s="112"/>
      <c r="K12" s="112"/>
      <c r="L12" s="109"/>
      <c r="M12" s="110"/>
      <c r="N12" s="106"/>
      <c r="O12" s="112"/>
      <c r="P12" s="112"/>
      <c r="Q12" s="109"/>
      <c r="R12" s="110">
        <f>'1.30 за I пол-е 2014год '!D115</f>
        <v>0.008</v>
      </c>
      <c r="T12" s="468"/>
    </row>
    <row r="13" spans="1:18" ht="12.75">
      <c r="A13" s="407"/>
      <c r="B13" s="419" t="s">
        <v>9</v>
      </c>
      <c r="C13" s="413" t="s">
        <v>91</v>
      </c>
      <c r="D13" s="111"/>
      <c r="E13" s="112"/>
      <c r="F13" s="112"/>
      <c r="G13" s="112"/>
      <c r="H13" s="110"/>
      <c r="I13" s="106"/>
      <c r="J13" s="112"/>
      <c r="K13" s="112"/>
      <c r="L13" s="112"/>
      <c r="M13" s="110"/>
      <c r="N13" s="106"/>
      <c r="O13" s="112"/>
      <c r="P13" s="112"/>
      <c r="Q13" s="112"/>
      <c r="R13" s="110">
        <v>0.4546643545543863</v>
      </c>
    </row>
    <row r="14" spans="1:18" ht="12.75">
      <c r="A14" s="407" t="s">
        <v>60</v>
      </c>
      <c r="B14" s="420" t="s">
        <v>92</v>
      </c>
      <c r="C14" s="413" t="s">
        <v>91</v>
      </c>
      <c r="D14" s="103">
        <f>SUM(E14:H14)</f>
        <v>0</v>
      </c>
      <c r="E14" s="109"/>
      <c r="F14" s="109"/>
      <c r="G14" s="109"/>
      <c r="H14" s="110"/>
      <c r="I14" s="103">
        <f>SUM(J14:M14)</f>
        <v>0</v>
      </c>
      <c r="J14" s="109"/>
      <c r="K14" s="109"/>
      <c r="L14" s="109"/>
      <c r="M14" s="110"/>
      <c r="N14" s="103">
        <f>SUM(O14:R14)</f>
        <v>0</v>
      </c>
      <c r="O14" s="109"/>
      <c r="P14" s="109"/>
      <c r="Q14" s="109"/>
      <c r="R14" s="110"/>
    </row>
    <row r="15" spans="1:18" ht="12.75">
      <c r="A15" s="407" t="s">
        <v>62</v>
      </c>
      <c r="B15" s="420" t="s">
        <v>93</v>
      </c>
      <c r="C15" s="413" t="s">
        <v>91</v>
      </c>
      <c r="D15" s="103">
        <f>SUM(E15:H15)</f>
        <v>0</v>
      </c>
      <c r="E15" s="109"/>
      <c r="F15" s="109"/>
      <c r="G15" s="109"/>
      <c r="H15" s="110"/>
      <c r="I15" s="103">
        <f>SUM(J15:M15)</f>
        <v>0</v>
      </c>
      <c r="J15" s="109"/>
      <c r="K15" s="109"/>
      <c r="L15" s="109"/>
      <c r="M15" s="110"/>
      <c r="N15" s="103">
        <f>SUM(O15:R15)</f>
        <v>13.69732611235955</v>
      </c>
      <c r="O15" s="109">
        <f>'1.30 за I пол-е 2014год '!D73</f>
        <v>8.697393</v>
      </c>
      <c r="P15" s="109">
        <f>'1.30 за I пол-е 2014год '!D111</f>
        <v>0.008</v>
      </c>
      <c r="Q15" s="109">
        <f>'1.30 за I пол-е 2014год '!D148</f>
        <v>3.8819</v>
      </c>
      <c r="R15" s="110">
        <f>'1.30 за I пол-е 2014год '!D184+'1.30 за I пол-е 2014год '!D183</f>
        <v>1.1100331123595506</v>
      </c>
    </row>
    <row r="16" spans="1:18" ht="12.75">
      <c r="A16" s="407" t="s">
        <v>64</v>
      </c>
      <c r="B16" s="420" t="s">
        <v>93</v>
      </c>
      <c r="C16" s="413" t="s">
        <v>91</v>
      </c>
      <c r="D16" s="103">
        <f>SUM(E16:H16)</f>
        <v>0</v>
      </c>
      <c r="E16" s="109"/>
      <c r="F16" s="109"/>
      <c r="G16" s="109"/>
      <c r="H16" s="110"/>
      <c r="I16" s="103">
        <f>SUM(J16:M16)</f>
        <v>0</v>
      </c>
      <c r="J16" s="109"/>
      <c r="K16" s="109"/>
      <c r="L16" s="109"/>
      <c r="M16" s="110"/>
      <c r="N16" s="103">
        <f>SUM(O16:R16)</f>
        <v>0</v>
      </c>
      <c r="O16" s="109"/>
      <c r="P16" s="109"/>
      <c r="Q16" s="109"/>
      <c r="R16" s="110"/>
    </row>
    <row r="17" spans="1:18" ht="12.75">
      <c r="A17" s="407" t="s">
        <v>37</v>
      </c>
      <c r="B17" s="419" t="s">
        <v>94</v>
      </c>
      <c r="C17" s="413" t="s">
        <v>91</v>
      </c>
      <c r="D17" s="103">
        <f>SUM(E17:H17)</f>
        <v>0</v>
      </c>
      <c r="E17" s="109"/>
      <c r="F17" s="109"/>
      <c r="G17" s="109"/>
      <c r="H17" s="110"/>
      <c r="I17" s="103">
        <f>SUM(J17:M17)</f>
        <v>0</v>
      </c>
      <c r="J17" s="109"/>
      <c r="K17" s="109"/>
      <c r="L17" s="109"/>
      <c r="M17" s="110"/>
      <c r="N17" s="103">
        <f>SUM(O17:R17)</f>
        <v>0.1856999117797753</v>
      </c>
      <c r="O17" s="109"/>
      <c r="P17" s="109"/>
      <c r="Q17" s="109">
        <v>0.14440668</v>
      </c>
      <c r="R17" s="110">
        <v>0.04129323177977528</v>
      </c>
    </row>
    <row r="18" spans="1:18" ht="12.75">
      <c r="A18" s="407"/>
      <c r="B18" s="419" t="s">
        <v>95</v>
      </c>
      <c r="C18" s="413" t="s">
        <v>378</v>
      </c>
      <c r="D18" s="103"/>
      <c r="E18" s="104">
        <f>IF(E7=0,0,E17/E7*100)</f>
        <v>0</v>
      </c>
      <c r="F18" s="104">
        <f>IF(F7=0,0,F17/F7*100)</f>
        <v>0</v>
      </c>
      <c r="G18" s="104">
        <f>IF(G7=0,0,G17/G7*100)</f>
        <v>0</v>
      </c>
      <c r="H18" s="105">
        <f>IF(H7=0,0,H17/H7*100)</f>
        <v>0</v>
      </c>
      <c r="I18" s="103"/>
      <c r="J18" s="104">
        <f>IF(J7=0,0,J17/J7*100)</f>
        <v>0</v>
      </c>
      <c r="K18" s="104">
        <f>IF(K7=0,0,K17/K7*100)</f>
        <v>0</v>
      </c>
      <c r="L18" s="104">
        <f>IF(L7=0,0,L17/L7*100)</f>
        <v>0</v>
      </c>
      <c r="M18" s="105">
        <f>IF(M7=0,0,M17/M7*100)</f>
        <v>0</v>
      </c>
      <c r="N18" s="103"/>
      <c r="O18" s="104">
        <f>IF(O7=0,0,O17/O7*100)</f>
        <v>0</v>
      </c>
      <c r="P18" s="104">
        <f>IF(P7=0,0,P17/P7*100)</f>
        <v>0</v>
      </c>
      <c r="Q18" s="104">
        <f>IF(Q7=0,0,Q17/Q7*100)</f>
        <v>3.637054116520963</v>
      </c>
      <c r="R18" s="105">
        <f>IF(R7=0,0,R17/R7*100)</f>
        <v>2.4708766688965373</v>
      </c>
    </row>
    <row r="19" spans="1:18" s="8" customFormat="1" ht="15">
      <c r="A19" s="408" t="s">
        <v>40</v>
      </c>
      <c r="B19" s="421" t="s">
        <v>311</v>
      </c>
      <c r="C19" s="413" t="s">
        <v>91</v>
      </c>
      <c r="D19" s="113">
        <f>SUM(E19:H19)</f>
        <v>0</v>
      </c>
      <c r="E19" s="114"/>
      <c r="F19" s="114"/>
      <c r="G19" s="114"/>
      <c r="H19" s="115"/>
      <c r="I19" s="113">
        <f>SUM(J19:M19)</f>
        <v>0</v>
      </c>
      <c r="J19" s="114"/>
      <c r="K19" s="114"/>
      <c r="L19" s="114"/>
      <c r="M19" s="115"/>
      <c r="N19" s="113">
        <f>SUM(O19:R19)</f>
        <v>0.1615312844886963</v>
      </c>
      <c r="O19" s="114"/>
      <c r="P19" s="114"/>
      <c r="Q19" s="114">
        <v>0.14111337193552387</v>
      </c>
      <c r="R19" s="115">
        <v>0.020417912553172442</v>
      </c>
    </row>
    <row r="20" spans="1:18" s="8" customFormat="1" ht="15">
      <c r="A20" s="409" t="s">
        <v>121</v>
      </c>
      <c r="B20" s="421" t="s">
        <v>312</v>
      </c>
      <c r="C20" s="413" t="s">
        <v>91</v>
      </c>
      <c r="D20" s="113">
        <f>SUM(E20:H20)</f>
        <v>0</v>
      </c>
      <c r="E20" s="114"/>
      <c r="F20" s="114"/>
      <c r="G20" s="114"/>
      <c r="H20" s="115"/>
      <c r="I20" s="113">
        <f>SUM(J20:M20)</f>
        <v>0</v>
      </c>
      <c r="J20" s="114"/>
      <c r="K20" s="114"/>
      <c r="L20" s="114"/>
      <c r="M20" s="115"/>
      <c r="N20" s="113">
        <f>SUM(O20:R20)</f>
        <v>0.024168627291078965</v>
      </c>
      <c r="O20" s="114"/>
      <c r="P20" s="114"/>
      <c r="Q20" s="114">
        <v>0.0032933080644761293</v>
      </c>
      <c r="R20" s="115">
        <v>0.020875319226602837</v>
      </c>
    </row>
    <row r="21" spans="1:18" ht="15" customHeight="1">
      <c r="A21" s="407" t="s">
        <v>42</v>
      </c>
      <c r="B21" s="422" t="s">
        <v>96</v>
      </c>
      <c r="C21" s="413" t="s">
        <v>91</v>
      </c>
      <c r="D21" s="103">
        <f>SUM(E21:H21)</f>
        <v>0</v>
      </c>
      <c r="E21" s="109"/>
      <c r="F21" s="109"/>
      <c r="G21" s="109"/>
      <c r="H21" s="110"/>
      <c r="I21" s="103">
        <f>SUM(J21:M21)</f>
        <v>0</v>
      </c>
      <c r="J21" s="109"/>
      <c r="K21" s="109"/>
      <c r="L21" s="109"/>
      <c r="M21" s="110"/>
      <c r="N21" s="103">
        <f>SUM(O21:R21)</f>
        <v>12.861931918561524</v>
      </c>
      <c r="O21" s="109">
        <f>O15-Q11-R11</f>
        <v>8.510363072536135</v>
      </c>
      <c r="P21" s="109">
        <f>P15-R12</f>
        <v>0</v>
      </c>
      <c r="Q21" s="109">
        <f>Q15-Q17-R13</f>
        <v>3.2828289654456135</v>
      </c>
      <c r="R21" s="110">
        <f>(R15-R17)</f>
        <v>1.0687398805797754</v>
      </c>
    </row>
    <row r="22" spans="1:18" ht="12.75">
      <c r="A22" s="407" t="s">
        <v>45</v>
      </c>
      <c r="B22" s="419" t="s">
        <v>97</v>
      </c>
      <c r="C22" s="413" t="s">
        <v>91</v>
      </c>
      <c r="D22" s="103">
        <f>SUM(E22:H22)</f>
        <v>0</v>
      </c>
      <c r="E22" s="104">
        <f>E7-E17-E21-F11-G11-H11</f>
        <v>0</v>
      </c>
      <c r="F22" s="104">
        <f>F7-F17-F21-G12-H12</f>
        <v>0</v>
      </c>
      <c r="G22" s="104">
        <f>G7-G17-G21-H13</f>
        <v>0</v>
      </c>
      <c r="H22" s="105">
        <f>H7-H17-H21</f>
        <v>0</v>
      </c>
      <c r="I22" s="103">
        <f>SUM(J22:M22)</f>
        <v>0</v>
      </c>
      <c r="J22" s="104">
        <f>J7-J17-J21-K11-L11-M11</f>
        <v>0</v>
      </c>
      <c r="K22" s="104">
        <f>K7-K17-K21-L12-M12</f>
        <v>0</v>
      </c>
      <c r="L22" s="104">
        <f>L7-L17-L21-M13</f>
        <v>0</v>
      </c>
      <c r="M22" s="105">
        <f>M7-M17-M21</f>
        <v>0</v>
      </c>
      <c r="N22" s="103">
        <f>SUM(O22:R22)</f>
        <v>0.6496942820182512</v>
      </c>
      <c r="O22" s="104">
        <f>O7-O17-O21-P11-Q11-R11</f>
        <v>-6.38378239159465E-16</v>
      </c>
      <c r="P22" s="104">
        <f>P7-P17-P21-Q12-R12</f>
        <v>0</v>
      </c>
      <c r="Q22" s="104">
        <f>Q7-Q17-Q21-R13</f>
        <v>0.08852978667946604</v>
      </c>
      <c r="R22" s="105">
        <f>R7-R17-R21</f>
        <v>0.5611644953387858</v>
      </c>
    </row>
    <row r="23" spans="1:18" ht="25.5">
      <c r="A23" s="407" t="s">
        <v>69</v>
      </c>
      <c r="B23" s="419" t="s">
        <v>98</v>
      </c>
      <c r="C23" s="413" t="s">
        <v>91</v>
      </c>
      <c r="D23" s="103">
        <f>SUM(E23:H23)</f>
        <v>0</v>
      </c>
      <c r="E23" s="104">
        <f>6!I42</f>
        <v>0</v>
      </c>
      <c r="F23" s="104">
        <f>6!J42</f>
        <v>0</v>
      </c>
      <c r="G23" s="104">
        <f>6!K42</f>
        <v>0</v>
      </c>
      <c r="H23" s="105">
        <f>6!L42</f>
        <v>0</v>
      </c>
      <c r="I23" s="103">
        <f>SUM(J23:M23)</f>
        <v>0.17999342365885493</v>
      </c>
      <c r="J23" s="104">
        <f>6!I84</f>
        <v>0</v>
      </c>
      <c r="K23" s="104">
        <f>6!J84</f>
        <v>0</v>
      </c>
      <c r="L23" s="104">
        <f>6!K84</f>
        <v>0.004672374868490954</v>
      </c>
      <c r="M23" s="105">
        <f>6!L84</f>
        <v>0.17532104879036398</v>
      </c>
      <c r="N23" s="103">
        <f>SUM(O23:R23)</f>
        <v>0.6496942820182517</v>
      </c>
      <c r="O23" s="104">
        <f>6!I134</f>
        <v>0</v>
      </c>
      <c r="P23" s="104">
        <f>6!J134</f>
        <v>0</v>
      </c>
      <c r="Q23" s="104">
        <f>6!K134</f>
        <v>0.08852978667946583</v>
      </c>
      <c r="R23" s="105">
        <f>6!L134</f>
        <v>0.5611644953387859</v>
      </c>
    </row>
    <row r="24" spans="1:20" ht="12.75">
      <c r="A24" s="407"/>
      <c r="B24" s="419" t="s">
        <v>71</v>
      </c>
      <c r="C24" s="413" t="s">
        <v>91</v>
      </c>
      <c r="D24" s="106"/>
      <c r="E24" s="107"/>
      <c r="F24" s="107"/>
      <c r="G24" s="107"/>
      <c r="H24" s="108"/>
      <c r="I24" s="106"/>
      <c r="J24" s="107"/>
      <c r="K24" s="107"/>
      <c r="L24" s="107"/>
      <c r="M24" s="108"/>
      <c r="N24" s="106"/>
      <c r="O24" s="107"/>
      <c r="P24" s="107"/>
      <c r="Q24" s="107"/>
      <c r="R24" s="108"/>
      <c r="T24" s="468"/>
    </row>
    <row r="25" spans="1:20" ht="15.75" customHeight="1">
      <c r="A25" s="407"/>
      <c r="B25" s="419" t="s">
        <v>72</v>
      </c>
      <c r="C25" s="413" t="s">
        <v>91</v>
      </c>
      <c r="D25" s="103">
        <f>SUM(E25:H25)</f>
        <v>0</v>
      </c>
      <c r="E25" s="109"/>
      <c r="F25" s="109"/>
      <c r="G25" s="109"/>
      <c r="H25" s="110"/>
      <c r="I25" s="103">
        <f>SUM(J25:M25)</f>
        <v>0</v>
      </c>
      <c r="J25" s="109"/>
      <c r="K25" s="109"/>
      <c r="L25" s="109"/>
      <c r="M25" s="110"/>
      <c r="N25" s="103">
        <f>SUM(O25:R25)</f>
        <v>0.6496942820182517</v>
      </c>
      <c r="O25" s="109"/>
      <c r="P25" s="109"/>
      <c r="Q25" s="109">
        <f>6!K115</f>
        <v>0.08852978667946583</v>
      </c>
      <c r="R25" s="110">
        <f>6!L115</f>
        <v>0.5611644953387859</v>
      </c>
      <c r="S25" s="468"/>
      <c r="T25" s="468"/>
    </row>
    <row r="26" spans="1:18" ht="25.5">
      <c r="A26" s="407"/>
      <c r="B26" s="419" t="s">
        <v>73</v>
      </c>
      <c r="C26" s="413" t="s">
        <v>91</v>
      </c>
      <c r="D26" s="103">
        <f>SUM(E26:H26)</f>
        <v>0</v>
      </c>
      <c r="E26" s="109"/>
      <c r="F26" s="109"/>
      <c r="G26" s="109"/>
      <c r="H26" s="110"/>
      <c r="I26" s="103">
        <f>SUM(J26:M26)</f>
        <v>0</v>
      </c>
      <c r="J26" s="109"/>
      <c r="K26" s="109"/>
      <c r="L26" s="109"/>
      <c r="M26" s="110"/>
      <c r="N26" s="103">
        <f>SUM(O26:R26)</f>
        <v>0</v>
      </c>
      <c r="O26" s="109"/>
      <c r="P26" s="109"/>
      <c r="Q26" s="109"/>
      <c r="R26" s="110"/>
    </row>
    <row r="27" spans="1:18" ht="17.25" customHeight="1">
      <c r="A27" s="407"/>
      <c r="B27" s="419" t="s">
        <v>99</v>
      </c>
      <c r="C27" s="413" t="s">
        <v>91</v>
      </c>
      <c r="D27" s="103">
        <f>SUM(E27:H27)</f>
        <v>0</v>
      </c>
      <c r="E27" s="109"/>
      <c r="F27" s="109"/>
      <c r="G27" s="109"/>
      <c r="H27" s="110"/>
      <c r="I27" s="103">
        <f>SUM(J27:M27)</f>
        <v>0</v>
      </c>
      <c r="J27" s="109"/>
      <c r="K27" s="109"/>
      <c r="L27" s="109"/>
      <c r="M27" s="110"/>
      <c r="N27" s="103">
        <f>SUM(O27:R27)</f>
        <v>0</v>
      </c>
      <c r="O27" s="109"/>
      <c r="P27" s="109"/>
      <c r="Q27" s="109"/>
      <c r="R27" s="110"/>
    </row>
    <row r="28" spans="1:20" ht="17.25" customHeight="1">
      <c r="A28" s="407" t="s">
        <v>75</v>
      </c>
      <c r="B28" s="418" t="s">
        <v>78</v>
      </c>
      <c r="C28" s="413" t="s">
        <v>91</v>
      </c>
      <c r="D28" s="103">
        <f>SUM(E28:H28)</f>
        <v>0</v>
      </c>
      <c r="E28" s="109"/>
      <c r="F28" s="109"/>
      <c r="G28" s="109"/>
      <c r="H28" s="110"/>
      <c r="I28" s="103">
        <f>SUM(J28:M28)</f>
        <v>0</v>
      </c>
      <c r="J28" s="109"/>
      <c r="K28" s="109"/>
      <c r="L28" s="109"/>
      <c r="M28" s="110"/>
      <c r="N28" s="103">
        <f>SUM(O28:R28)</f>
        <v>0</v>
      </c>
      <c r="O28" s="109"/>
      <c r="P28" s="109"/>
      <c r="Q28" s="109"/>
      <c r="R28" s="110"/>
      <c r="T28" s="126"/>
    </row>
    <row r="29" spans="1:20" ht="12.75">
      <c r="A29" s="407" t="s">
        <v>77</v>
      </c>
      <c r="B29" s="419" t="s">
        <v>80</v>
      </c>
      <c r="C29" s="413" t="s">
        <v>91</v>
      </c>
      <c r="D29" s="103">
        <f>SUM(E29:H29)</f>
        <v>0</v>
      </c>
      <c r="E29" s="109"/>
      <c r="F29" s="109"/>
      <c r="G29" s="109"/>
      <c r="H29" s="110"/>
      <c r="I29" s="103">
        <f>SUM(J29:M29)</f>
        <v>0</v>
      </c>
      <c r="J29" s="109"/>
      <c r="K29" s="109"/>
      <c r="L29" s="109"/>
      <c r="M29" s="110"/>
      <c r="N29" s="103">
        <f>SUM(O29:R29)</f>
        <v>0</v>
      </c>
      <c r="O29" s="109"/>
      <c r="P29" s="109"/>
      <c r="Q29" s="109"/>
      <c r="R29" s="110"/>
      <c r="T29" s="126"/>
    </row>
    <row r="30" spans="1:18" ht="12.75">
      <c r="A30" s="410" t="s">
        <v>81</v>
      </c>
      <c r="B30" s="423" t="s">
        <v>82</v>
      </c>
      <c r="C30" s="414" t="s">
        <v>91</v>
      </c>
      <c r="D30" s="116"/>
      <c r="E30" s="117">
        <f>E22-E25-E26-E27-E28-E29</f>
        <v>0</v>
      </c>
      <c r="F30" s="117">
        <f>F22-F25-F26-F27-F28-F29</f>
        <v>0</v>
      </c>
      <c r="G30" s="117">
        <f>G22-G25-G26-G27-G28-G29</f>
        <v>0</v>
      </c>
      <c r="H30" s="118">
        <f>H22-H25-H26-H27-H28-H29</f>
        <v>0</v>
      </c>
      <c r="I30" s="111"/>
      <c r="J30" s="119">
        <f>J22-J25-J26-J27-J28-J29</f>
        <v>0</v>
      </c>
      <c r="K30" s="119">
        <f>K22-K25-K26-K27-K28-K29</f>
        <v>0</v>
      </c>
      <c r="L30" s="119">
        <f>L22-L25-L26-L27-L28-L29</f>
        <v>0</v>
      </c>
      <c r="M30" s="120">
        <f>M22-M25-M26-M27-M28-M29</f>
        <v>0</v>
      </c>
      <c r="N30" s="116"/>
      <c r="O30" s="117">
        <f>O22-O25-O26-O27-O28-O29</f>
        <v>-6.38378239159465E-16</v>
      </c>
      <c r="P30" s="117">
        <f>P22-P25-P26-P27-P28-P29</f>
        <v>0</v>
      </c>
      <c r="Q30" s="117">
        <f>Q22-Q25-Q26-Q27-Q28-Q29</f>
        <v>2.0816681711721685E-16</v>
      </c>
      <c r="R30" s="118">
        <f>R22-R25-R26-R27-R28-R29</f>
        <v>-1.1102230246251565E-16</v>
      </c>
    </row>
    <row r="31" spans="1:18" s="39" customFormat="1" ht="26.25" thickBot="1">
      <c r="A31" s="411" t="s">
        <v>83</v>
      </c>
      <c r="B31" s="424" t="s">
        <v>100</v>
      </c>
      <c r="C31" s="415"/>
      <c r="D31" s="121"/>
      <c r="E31" s="122">
        <f>E25+E26+E27+E28+E29-6!I34</f>
        <v>0</v>
      </c>
      <c r="F31" s="122">
        <f>F25+F26+F27+F28+F29-6!J34</f>
        <v>0</v>
      </c>
      <c r="G31" s="122">
        <f>G25+G26+G27+G28+G29-6!K34</f>
        <v>0</v>
      </c>
      <c r="H31" s="122">
        <f>H25+H26+H27+H28+H29-6!L34</f>
        <v>0</v>
      </c>
      <c r="I31" s="124"/>
      <c r="J31" s="125">
        <f>J25+J26+J27+J28+J29-6!I70</f>
        <v>0</v>
      </c>
      <c r="K31" s="125">
        <f>K25+K26+K27+K28+K29-6!J70</f>
        <v>0</v>
      </c>
      <c r="L31" s="125">
        <f>L25+L26+L27+L28+L29-6!K70</f>
        <v>0</v>
      </c>
      <c r="M31" s="125">
        <f>M25+M26+M27+M28+M29-6!L70</f>
        <v>0</v>
      </c>
      <c r="N31" s="121"/>
      <c r="O31" s="122">
        <f>O25+O26+O27+O28+O29-6!I115</f>
        <v>0</v>
      </c>
      <c r="P31" s="122">
        <f>P25+P26+P27+P28+P29-6!J115</f>
        <v>0</v>
      </c>
      <c r="Q31" s="122">
        <f>Q25+Q26+Q27+Q28+Q29-6!K115</f>
        <v>0</v>
      </c>
      <c r="R31" s="123">
        <f>R25+R26+R27+R28+R29-6!L115</f>
        <v>0</v>
      </c>
    </row>
    <row r="33" spans="2:4" ht="28.5" customHeight="1">
      <c r="B33" s="511" t="s">
        <v>85</v>
      </c>
      <c r="C33" s="511"/>
      <c r="D33" s="511"/>
    </row>
    <row r="36" spans="2:16" s="41" customFormat="1" ht="15.75">
      <c r="B36" s="42" t="str">
        <f>4!B36</f>
        <v>Генеральный директор</v>
      </c>
      <c r="C36" s="42"/>
      <c r="F36" s="42" t="str">
        <f>3!E25</f>
        <v>Тихонова Т.Е.</v>
      </c>
      <c r="K36" s="42" t="str">
        <f>3!E25</f>
        <v>Тихонова Т.Е.</v>
      </c>
      <c r="P36" s="42" t="str">
        <f>3!E25</f>
        <v>Тихонова Т.Е.</v>
      </c>
    </row>
  </sheetData>
  <sheetProtection password="C81C" sheet="1" objects="1" scenarios="1" formatCells="0" formatColumns="0" formatRows="0"/>
  <protectedRanges>
    <protectedRange password="CEE9" sqref="O29:R29 J29:M29 E29:H29" name="Диапазон5"/>
    <protectedRange password="CEE9" sqref="O25:R27 J25:M27 E25:H27" name="Диапазон4"/>
    <protectedRange password="CEE9" sqref="J23:M23 E23:H23 O23:R23" name="Диапазон3"/>
    <protectedRange password="CEE9" sqref="O21:R21 J21:M21 E21:H21" name="Диапазон2"/>
    <protectedRange password="CEE9" sqref="O10:R17 J10:M17 E10:H17" name="Диапазон1"/>
  </protectedRanges>
  <mergeCells count="7">
    <mergeCell ref="N4:R4"/>
    <mergeCell ref="B33:D33"/>
    <mergeCell ref="A4:A5"/>
    <mergeCell ref="B4:B5"/>
    <mergeCell ref="C4:C6"/>
    <mergeCell ref="D4:H4"/>
    <mergeCell ref="I4:M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2" manualBreakCount="2">
    <brk id="8" max="65535" man="1"/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W134"/>
  <sheetViews>
    <sheetView zoomScale="78" zoomScaleNormal="78" zoomScalePageLayoutView="0" workbookViewId="0" topLeftCell="A90">
      <selection activeCell="A81" sqref="A81:W121"/>
    </sheetView>
  </sheetViews>
  <sheetFormatPr defaultColWidth="9.140625" defaultRowHeight="15"/>
  <cols>
    <col min="1" max="1" width="5.28125" style="1" customWidth="1"/>
    <col min="2" max="2" width="34.8515625" style="3" customWidth="1"/>
    <col min="3" max="3" width="12.00390625" style="126" customWidth="1"/>
    <col min="4" max="4" width="10.00390625" style="126" customWidth="1"/>
    <col min="5" max="5" width="9.28125" style="126" customWidth="1"/>
    <col min="6" max="6" width="9.7109375" style="126" customWidth="1"/>
    <col min="7" max="7" width="9.28125" style="126" customWidth="1"/>
    <col min="8" max="8" width="10.7109375" style="126" customWidth="1"/>
    <col min="9" max="9" width="8.8515625" style="126" customWidth="1"/>
    <col min="10" max="10" width="9.57421875" style="126" customWidth="1"/>
    <col min="11" max="11" width="9.28125" style="126" customWidth="1"/>
    <col min="12" max="12" width="9.8515625" style="126" customWidth="1"/>
    <col min="13" max="13" width="10.57421875" style="127" customWidth="1"/>
    <col min="14" max="14" width="5.28125" style="3" customWidth="1"/>
    <col min="15" max="15" width="5.8515625" style="128" customWidth="1"/>
    <col min="16" max="16" width="6.7109375" style="128" customWidth="1"/>
    <col min="17" max="17" width="6.421875" style="128" customWidth="1"/>
    <col min="18" max="18" width="5.8515625" style="128" customWidth="1"/>
    <col min="19" max="19" width="6.28125" style="4" customWidth="1"/>
    <col min="20" max="21" width="5.140625" style="4" customWidth="1"/>
    <col min="22" max="22" width="6.8515625" style="4" customWidth="1"/>
    <col min="23" max="23" width="5.7109375" style="4" customWidth="1"/>
    <col min="24" max="16384" width="9.140625" style="3" customWidth="1"/>
  </cols>
  <sheetData>
    <row r="1" ht="12.75">
      <c r="W1" s="129" t="s">
        <v>101</v>
      </c>
    </row>
    <row r="3" spans="1:23" s="130" customFormat="1" ht="15.75">
      <c r="A3" s="544" t="s">
        <v>102</v>
      </c>
      <c r="B3" s="544"/>
      <c r="C3" s="544"/>
      <c r="D3" s="544"/>
      <c r="E3" s="544"/>
      <c r="F3" s="544"/>
      <c r="G3" s="544"/>
      <c r="H3" s="544"/>
      <c r="I3" s="545" t="str">
        <f>3!B1</f>
        <v>ЗАО"Водоканал" г.Новокузнецк</v>
      </c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</row>
    <row r="5" spans="1:23" s="39" customFormat="1" ht="25.5" customHeight="1">
      <c r="A5" s="546" t="s">
        <v>2</v>
      </c>
      <c r="B5" s="546" t="s">
        <v>103</v>
      </c>
      <c r="C5" s="547" t="s">
        <v>104</v>
      </c>
      <c r="D5" s="547"/>
      <c r="E5" s="547"/>
      <c r="F5" s="547"/>
      <c r="G5" s="547"/>
      <c r="H5" s="548" t="s">
        <v>105</v>
      </c>
      <c r="I5" s="548"/>
      <c r="J5" s="548"/>
      <c r="K5" s="548"/>
      <c r="L5" s="548"/>
      <c r="M5" s="547" t="s">
        <v>106</v>
      </c>
      <c r="N5" s="549" t="s">
        <v>107</v>
      </c>
      <c r="O5" s="550"/>
      <c r="P5" s="550"/>
      <c r="Q5" s="550"/>
      <c r="R5" s="551"/>
      <c r="S5" s="552" t="s">
        <v>108</v>
      </c>
      <c r="T5" s="552"/>
      <c r="U5" s="552"/>
      <c r="V5" s="552"/>
      <c r="W5" s="552"/>
    </row>
    <row r="6" spans="1:23" s="39" customFormat="1" ht="32.25" customHeight="1">
      <c r="A6" s="546"/>
      <c r="B6" s="546"/>
      <c r="C6" s="131" t="s">
        <v>109</v>
      </c>
      <c r="D6" s="131" t="s">
        <v>7</v>
      </c>
      <c r="E6" s="131" t="s">
        <v>8</v>
      </c>
      <c r="F6" s="131" t="s">
        <v>110</v>
      </c>
      <c r="G6" s="131" t="s">
        <v>10</v>
      </c>
      <c r="H6" s="131" t="s">
        <v>109</v>
      </c>
      <c r="I6" s="131" t="s">
        <v>7</v>
      </c>
      <c r="J6" s="131" t="s">
        <v>8</v>
      </c>
      <c r="K6" s="131" t="s">
        <v>110</v>
      </c>
      <c r="L6" s="131" t="s">
        <v>10</v>
      </c>
      <c r="M6" s="547"/>
      <c r="N6" s="94" t="s">
        <v>109</v>
      </c>
      <c r="O6" s="132" t="s">
        <v>7</v>
      </c>
      <c r="P6" s="132" t="s">
        <v>8</v>
      </c>
      <c r="Q6" s="132" t="s">
        <v>110</v>
      </c>
      <c r="R6" s="132" t="s">
        <v>10</v>
      </c>
      <c r="S6" s="133" t="s">
        <v>109</v>
      </c>
      <c r="T6" s="133" t="s">
        <v>7</v>
      </c>
      <c r="U6" s="133" t="s">
        <v>8</v>
      </c>
      <c r="V6" s="133" t="s">
        <v>110</v>
      </c>
      <c r="W6" s="133" t="s">
        <v>10</v>
      </c>
    </row>
    <row r="7" spans="1:23" s="135" customFormat="1" ht="12.75">
      <c r="A7" s="134">
        <v>1</v>
      </c>
      <c r="B7" s="134">
        <f aca="true" t="shared" si="0" ref="B7:W7">+A7+1</f>
        <v>2</v>
      </c>
      <c r="C7" s="134">
        <f>+B7+1</f>
        <v>3</v>
      </c>
      <c r="D7" s="134">
        <f t="shared" si="0"/>
        <v>4</v>
      </c>
      <c r="E7" s="134">
        <f t="shared" si="0"/>
        <v>5</v>
      </c>
      <c r="F7" s="134">
        <f t="shared" si="0"/>
        <v>6</v>
      </c>
      <c r="G7" s="134">
        <f t="shared" si="0"/>
        <v>7</v>
      </c>
      <c r="H7" s="134">
        <f t="shared" si="0"/>
        <v>8</v>
      </c>
      <c r="I7" s="134">
        <f t="shared" si="0"/>
        <v>9</v>
      </c>
      <c r="J7" s="134">
        <f t="shared" si="0"/>
        <v>10</v>
      </c>
      <c r="K7" s="134">
        <f t="shared" si="0"/>
        <v>11</v>
      </c>
      <c r="L7" s="134">
        <f t="shared" si="0"/>
        <v>12</v>
      </c>
      <c r="M7" s="134">
        <f t="shared" si="0"/>
        <v>13</v>
      </c>
      <c r="N7" s="134">
        <f t="shared" si="0"/>
        <v>14</v>
      </c>
      <c r="O7" s="134">
        <f t="shared" si="0"/>
        <v>15</v>
      </c>
      <c r="P7" s="134">
        <f t="shared" si="0"/>
        <v>16</v>
      </c>
      <c r="Q7" s="134">
        <f t="shared" si="0"/>
        <v>17</v>
      </c>
      <c r="R7" s="134">
        <f t="shared" si="0"/>
        <v>18</v>
      </c>
      <c r="S7" s="134">
        <f t="shared" si="0"/>
        <v>19</v>
      </c>
      <c r="T7" s="134">
        <f t="shared" si="0"/>
        <v>20</v>
      </c>
      <c r="U7" s="134">
        <f t="shared" si="0"/>
        <v>21</v>
      </c>
      <c r="V7" s="134">
        <f t="shared" si="0"/>
        <v>22</v>
      </c>
      <c r="W7" s="134">
        <f t="shared" si="0"/>
        <v>23</v>
      </c>
    </row>
    <row r="8" spans="1:23" ht="12.75">
      <c r="A8" s="535" t="s">
        <v>111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7"/>
    </row>
    <row r="9" spans="1:23" s="39" customFormat="1" ht="12.75">
      <c r="A9" s="136">
        <v>1</v>
      </c>
      <c r="B9" s="137" t="s">
        <v>112</v>
      </c>
      <c r="C9" s="138">
        <f>D9+E9+F9+G9</f>
        <v>0</v>
      </c>
      <c r="D9" s="138">
        <f>SUM(D10:D12)</f>
        <v>0</v>
      </c>
      <c r="E9" s="138">
        <f>SUM(E10:E12)</f>
        <v>0</v>
      </c>
      <c r="F9" s="138">
        <f>SUM(F10:F12)</f>
        <v>0</v>
      </c>
      <c r="G9" s="138">
        <f>SUM(G10:G12)</f>
        <v>0</v>
      </c>
      <c r="H9" s="138">
        <f aca="true" t="shared" si="1" ref="H9:H30">I9+J9+K9+L9</f>
        <v>0</v>
      </c>
      <c r="I9" s="138">
        <f>SUM(I10:I12)</f>
        <v>0</v>
      </c>
      <c r="J9" s="138">
        <f>SUM(J10:J12)</f>
        <v>0</v>
      </c>
      <c r="K9" s="138">
        <f>SUM(K10:K12)</f>
        <v>0</v>
      </c>
      <c r="L9" s="138">
        <f>SUM(L10:L12)</f>
        <v>0</v>
      </c>
      <c r="M9" s="139" t="e">
        <f aca="true" t="shared" si="2" ref="M9:M30">C9/H9*1000</f>
        <v>#DIV/0!</v>
      </c>
      <c r="N9" s="140">
        <f aca="true" t="shared" si="3" ref="N9:N34">SUM(O9:R9)</f>
        <v>0</v>
      </c>
      <c r="O9" s="141">
        <f>SUM(O10:O12)</f>
        <v>0</v>
      </c>
      <c r="P9" s="141">
        <f>SUM(P10:P12)</f>
        <v>0</v>
      </c>
      <c r="Q9" s="141">
        <f>SUM(Q10:Q12)</f>
        <v>0</v>
      </c>
      <c r="R9" s="141">
        <f>SUM(R10:R12)</f>
        <v>0</v>
      </c>
      <c r="S9" s="142"/>
      <c r="T9" s="143"/>
      <c r="U9" s="143"/>
      <c r="V9" s="143"/>
      <c r="W9" s="143"/>
    </row>
    <row r="10" spans="1:23" ht="12.75">
      <c r="A10" s="144" t="s">
        <v>17</v>
      </c>
      <c r="B10" s="145" t="s">
        <v>113</v>
      </c>
      <c r="C10" s="138">
        <f>D10+E10+F10+G10</f>
        <v>0</v>
      </c>
      <c r="D10" s="114"/>
      <c r="E10" s="114"/>
      <c r="F10" s="114"/>
      <c r="G10" s="114"/>
      <c r="H10" s="138">
        <f t="shared" si="1"/>
        <v>0</v>
      </c>
      <c r="I10" s="114"/>
      <c r="J10" s="114"/>
      <c r="K10" s="114"/>
      <c r="L10" s="114"/>
      <c r="M10" s="139" t="e">
        <f t="shared" si="2"/>
        <v>#DIV/0!</v>
      </c>
      <c r="N10" s="140">
        <f t="shared" si="3"/>
        <v>0</v>
      </c>
      <c r="O10" s="146"/>
      <c r="P10" s="146"/>
      <c r="Q10" s="146"/>
      <c r="R10" s="146"/>
      <c r="S10" s="142"/>
      <c r="T10" s="143"/>
      <c r="U10" s="143"/>
      <c r="V10" s="143"/>
      <c r="W10" s="143"/>
    </row>
    <row r="11" spans="1:23" ht="12.75">
      <c r="A11" s="144" t="s">
        <v>19</v>
      </c>
      <c r="B11" s="145" t="s">
        <v>114</v>
      </c>
      <c r="C11" s="138">
        <f>D11+E11+F11+G11</f>
        <v>0</v>
      </c>
      <c r="D11" s="114"/>
      <c r="E11" s="114"/>
      <c r="F11" s="114"/>
      <c r="G11" s="114"/>
      <c r="H11" s="138">
        <f t="shared" si="1"/>
        <v>0</v>
      </c>
      <c r="I11" s="114"/>
      <c r="J11" s="114"/>
      <c r="K11" s="114"/>
      <c r="L11" s="114"/>
      <c r="M11" s="139" t="e">
        <f t="shared" si="2"/>
        <v>#DIV/0!</v>
      </c>
      <c r="N11" s="140">
        <f t="shared" si="3"/>
        <v>0</v>
      </c>
      <c r="O11" s="146"/>
      <c r="P11" s="146"/>
      <c r="Q11" s="146"/>
      <c r="R11" s="146"/>
      <c r="S11" s="142"/>
      <c r="T11" s="143"/>
      <c r="U11" s="143"/>
      <c r="V11" s="143"/>
      <c r="W11" s="143"/>
    </row>
    <row r="12" spans="1:23" ht="38.25">
      <c r="A12" s="144" t="s">
        <v>21</v>
      </c>
      <c r="B12" s="147" t="s">
        <v>115</v>
      </c>
      <c r="C12" s="138">
        <f>D12+E12+F12+G12</f>
        <v>0</v>
      </c>
      <c r="D12" s="114"/>
      <c r="E12" s="114"/>
      <c r="F12" s="114"/>
      <c r="G12" s="114"/>
      <c r="H12" s="138">
        <f t="shared" si="1"/>
        <v>0</v>
      </c>
      <c r="I12" s="114"/>
      <c r="J12" s="114"/>
      <c r="K12" s="114"/>
      <c r="L12" s="114"/>
      <c r="M12" s="139" t="e">
        <f t="shared" si="2"/>
        <v>#DIV/0!</v>
      </c>
      <c r="N12" s="140">
        <f t="shared" si="3"/>
        <v>0</v>
      </c>
      <c r="O12" s="146"/>
      <c r="P12" s="146"/>
      <c r="Q12" s="146"/>
      <c r="R12" s="146"/>
      <c r="S12" s="142"/>
      <c r="T12" s="143"/>
      <c r="U12" s="143"/>
      <c r="V12" s="143"/>
      <c r="W12" s="143"/>
    </row>
    <row r="13" spans="1:23" s="39" customFormat="1" ht="12.75">
      <c r="A13" s="136" t="s">
        <v>37</v>
      </c>
      <c r="B13" s="137" t="s">
        <v>116</v>
      </c>
      <c r="C13" s="138">
        <f>D13+E13+F13+G13</f>
        <v>0</v>
      </c>
      <c r="D13" s="138">
        <f>D18+D22+D26</f>
        <v>0</v>
      </c>
      <c r="E13" s="138">
        <f>E18+E22+E26</f>
        <v>0</v>
      </c>
      <c r="F13" s="138">
        <f>F18+F22+F26</f>
        <v>0</v>
      </c>
      <c r="G13" s="138">
        <f>G18+G22+G26</f>
        <v>0</v>
      </c>
      <c r="H13" s="138">
        <f t="shared" si="1"/>
        <v>0</v>
      </c>
      <c r="I13" s="138">
        <f>I18+I22+I26</f>
        <v>0</v>
      </c>
      <c r="J13" s="138">
        <f>J18+J22+J26</f>
        <v>0</v>
      </c>
      <c r="K13" s="138">
        <f>K18+K22+K26</f>
        <v>0</v>
      </c>
      <c r="L13" s="138">
        <f>L18+L22+L26</f>
        <v>0</v>
      </c>
      <c r="M13" s="139" t="e">
        <f t="shared" si="2"/>
        <v>#DIV/0!</v>
      </c>
      <c r="N13" s="140">
        <f t="shared" si="3"/>
        <v>0</v>
      </c>
      <c r="O13" s="141">
        <f>O18+O22+O26</f>
        <v>0</v>
      </c>
      <c r="P13" s="141">
        <f>P18+P22+P26</f>
        <v>0</v>
      </c>
      <c r="Q13" s="141">
        <f>Q18+Q22+Q26</f>
        <v>0</v>
      </c>
      <c r="R13" s="141">
        <f>R18+R22+R26</f>
        <v>0</v>
      </c>
      <c r="S13" s="142"/>
      <c r="T13" s="143"/>
      <c r="U13" s="143"/>
      <c r="V13" s="143"/>
      <c r="W13" s="143"/>
    </row>
    <row r="14" spans="1:23" s="39" customFormat="1" ht="12.75">
      <c r="A14" s="144" t="s">
        <v>40</v>
      </c>
      <c r="B14" s="137" t="s">
        <v>117</v>
      </c>
      <c r="C14" s="138">
        <v>0</v>
      </c>
      <c r="D14" s="138">
        <f>SUM(D15:D17)</f>
        <v>0</v>
      </c>
      <c r="E14" s="138">
        <f>SUM(E15:E17)</f>
        <v>0</v>
      </c>
      <c r="F14" s="138">
        <f>SUM(F15:F17)</f>
        <v>0</v>
      </c>
      <c r="G14" s="138">
        <f>SUM(G15:G17)</f>
        <v>0</v>
      </c>
      <c r="H14" s="138">
        <f t="shared" si="1"/>
        <v>0</v>
      </c>
      <c r="I14" s="138">
        <f>SUM(I15:I17)</f>
        <v>0</v>
      </c>
      <c r="J14" s="138">
        <f>SUM(J15:J17)</f>
        <v>0</v>
      </c>
      <c r="K14" s="138">
        <f>SUM(K15:K17)</f>
        <v>0</v>
      </c>
      <c r="L14" s="138">
        <f>SUM(L15:L17)</f>
        <v>0</v>
      </c>
      <c r="M14" s="139" t="e">
        <f t="shared" si="2"/>
        <v>#DIV/0!</v>
      </c>
      <c r="N14" s="140">
        <f t="shared" si="3"/>
        <v>0</v>
      </c>
      <c r="O14" s="141">
        <f>SUM(O15:O17)</f>
        <v>0</v>
      </c>
      <c r="P14" s="141">
        <f>SUM(P15:P17)</f>
        <v>0</v>
      </c>
      <c r="Q14" s="141">
        <f>SUM(Q15:Q17)</f>
        <v>0</v>
      </c>
      <c r="R14" s="141">
        <f>SUM(R15:R17)</f>
        <v>0</v>
      </c>
      <c r="S14" s="142"/>
      <c r="T14" s="142"/>
      <c r="U14" s="142"/>
      <c r="V14" s="142"/>
      <c r="W14" s="142"/>
    </row>
    <row r="15" spans="1:23" ht="12.75">
      <c r="A15" s="136"/>
      <c r="B15" s="148" t="s">
        <v>118</v>
      </c>
      <c r="C15" s="149">
        <f aca="true" t="shared" si="4" ref="C15:C30">D15+E15+F15+G15</f>
        <v>0</v>
      </c>
      <c r="D15" s="114"/>
      <c r="E15" s="114"/>
      <c r="F15" s="114"/>
      <c r="G15" s="114"/>
      <c r="H15" s="149">
        <f t="shared" si="1"/>
        <v>0</v>
      </c>
      <c r="I15" s="114"/>
      <c r="J15" s="114"/>
      <c r="K15" s="114"/>
      <c r="L15" s="114"/>
      <c r="M15" s="150" t="e">
        <f t="shared" si="2"/>
        <v>#DIV/0!</v>
      </c>
      <c r="N15" s="151">
        <f t="shared" si="3"/>
        <v>0</v>
      </c>
      <c r="O15" s="146"/>
      <c r="P15" s="146"/>
      <c r="Q15" s="146"/>
      <c r="R15" s="146"/>
      <c r="S15" s="142"/>
      <c r="T15" s="142"/>
      <c r="U15" s="142"/>
      <c r="V15" s="142"/>
      <c r="W15" s="142"/>
    </row>
    <row r="16" spans="1:23" ht="12.75">
      <c r="A16" s="136"/>
      <c r="B16" s="148" t="s">
        <v>119</v>
      </c>
      <c r="C16" s="149">
        <f t="shared" si="4"/>
        <v>0</v>
      </c>
      <c r="D16" s="114"/>
      <c r="E16" s="114"/>
      <c r="F16" s="114"/>
      <c r="G16" s="114"/>
      <c r="H16" s="149">
        <f t="shared" si="1"/>
        <v>0</v>
      </c>
      <c r="I16" s="114"/>
      <c r="J16" s="114"/>
      <c r="K16" s="114"/>
      <c r="L16" s="114"/>
      <c r="M16" s="150" t="e">
        <f t="shared" si="2"/>
        <v>#DIV/0!</v>
      </c>
      <c r="N16" s="151">
        <f t="shared" si="3"/>
        <v>0</v>
      </c>
      <c r="O16" s="146"/>
      <c r="P16" s="146"/>
      <c r="Q16" s="146"/>
      <c r="R16" s="146"/>
      <c r="S16" s="142"/>
      <c r="T16" s="142"/>
      <c r="U16" s="142"/>
      <c r="V16" s="142"/>
      <c r="W16" s="142"/>
    </row>
    <row r="17" spans="1:23" s="4" customFormat="1" ht="12.75">
      <c r="A17" s="144"/>
      <c r="B17" s="148" t="s">
        <v>120</v>
      </c>
      <c r="C17" s="149">
        <f t="shared" si="4"/>
        <v>0</v>
      </c>
      <c r="D17" s="114"/>
      <c r="E17" s="114"/>
      <c r="F17" s="114"/>
      <c r="G17" s="114"/>
      <c r="H17" s="149">
        <f t="shared" si="1"/>
        <v>0</v>
      </c>
      <c r="I17" s="114"/>
      <c r="J17" s="114"/>
      <c r="K17" s="114"/>
      <c r="L17" s="114"/>
      <c r="M17" s="150" t="e">
        <f t="shared" si="2"/>
        <v>#DIV/0!</v>
      </c>
      <c r="N17" s="151">
        <f t="shared" si="3"/>
        <v>0</v>
      </c>
      <c r="O17" s="146"/>
      <c r="P17" s="146"/>
      <c r="Q17" s="146"/>
      <c r="R17" s="146"/>
      <c r="S17" s="142"/>
      <c r="T17" s="143"/>
      <c r="U17" s="143"/>
      <c r="V17" s="143"/>
      <c r="W17" s="143"/>
    </row>
    <row r="18" spans="1:23" s="39" customFormat="1" ht="12.75">
      <c r="A18" s="144" t="s">
        <v>121</v>
      </c>
      <c r="B18" s="152" t="s">
        <v>122</v>
      </c>
      <c r="C18" s="138">
        <f t="shared" si="4"/>
        <v>0</v>
      </c>
      <c r="D18" s="138">
        <f>SUM(D19:D21)</f>
        <v>0</v>
      </c>
      <c r="E18" s="138">
        <f>SUM(E19:E21)</f>
        <v>0</v>
      </c>
      <c r="F18" s="138">
        <f>SUM(F19:F21)</f>
        <v>0</v>
      </c>
      <c r="G18" s="138">
        <f>SUM(G19:G21)</f>
        <v>0</v>
      </c>
      <c r="H18" s="138">
        <f t="shared" si="1"/>
        <v>0</v>
      </c>
      <c r="I18" s="138">
        <f>SUM(I19:I21)</f>
        <v>0</v>
      </c>
      <c r="J18" s="138">
        <f>SUM(J19:J21)</f>
        <v>0</v>
      </c>
      <c r="K18" s="138">
        <f>SUM(K19:K21)</f>
        <v>0</v>
      </c>
      <c r="L18" s="138">
        <f>SUM(L19:L21)</f>
        <v>0</v>
      </c>
      <c r="M18" s="139" t="e">
        <f t="shared" si="2"/>
        <v>#DIV/0!</v>
      </c>
      <c r="N18" s="140">
        <f t="shared" si="3"/>
        <v>0</v>
      </c>
      <c r="O18" s="153">
        <f>SUM(O19:O21)</f>
        <v>0</v>
      </c>
      <c r="P18" s="153">
        <f>SUM(P19:P21)</f>
        <v>0</v>
      </c>
      <c r="Q18" s="153">
        <f>SUM(Q19:Q21)</f>
        <v>0</v>
      </c>
      <c r="R18" s="153">
        <f>SUM(R19:R21)</f>
        <v>0</v>
      </c>
      <c r="S18" s="142"/>
      <c r="T18" s="143"/>
      <c r="U18" s="143"/>
      <c r="V18" s="143"/>
      <c r="W18" s="143"/>
    </row>
    <row r="19" spans="1:23" s="4" customFormat="1" ht="12.75">
      <c r="A19" s="144"/>
      <c r="B19" s="148" t="s">
        <v>118</v>
      </c>
      <c r="C19" s="149">
        <f t="shared" si="4"/>
        <v>0</v>
      </c>
      <c r="D19" s="114"/>
      <c r="E19" s="154"/>
      <c r="F19" s="154"/>
      <c r="G19" s="114"/>
      <c r="H19" s="149">
        <f t="shared" si="1"/>
        <v>0</v>
      </c>
      <c r="I19" s="154"/>
      <c r="J19" s="154"/>
      <c r="K19" s="154"/>
      <c r="L19" s="114"/>
      <c r="M19" s="150" t="e">
        <f t="shared" si="2"/>
        <v>#DIV/0!</v>
      </c>
      <c r="N19" s="151">
        <f t="shared" si="3"/>
        <v>0</v>
      </c>
      <c r="O19" s="155"/>
      <c r="P19" s="155"/>
      <c r="Q19" s="155"/>
      <c r="R19" s="155"/>
      <c r="S19" s="142"/>
      <c r="T19" s="143"/>
      <c r="U19" s="143"/>
      <c r="V19" s="143"/>
      <c r="W19" s="143"/>
    </row>
    <row r="20" spans="1:23" s="4" customFormat="1" ht="12.75">
      <c r="A20" s="144"/>
      <c r="B20" s="148" t="s">
        <v>119</v>
      </c>
      <c r="C20" s="149">
        <f t="shared" si="4"/>
        <v>0</v>
      </c>
      <c r="D20" s="114"/>
      <c r="E20" s="154"/>
      <c r="F20" s="154"/>
      <c r="G20" s="114"/>
      <c r="H20" s="149">
        <f t="shared" si="1"/>
        <v>0</v>
      </c>
      <c r="I20" s="154"/>
      <c r="J20" s="154"/>
      <c r="K20" s="154"/>
      <c r="L20" s="114"/>
      <c r="M20" s="150" t="e">
        <f t="shared" si="2"/>
        <v>#DIV/0!</v>
      </c>
      <c r="N20" s="151">
        <f t="shared" si="3"/>
        <v>0</v>
      </c>
      <c r="O20" s="155"/>
      <c r="P20" s="155"/>
      <c r="Q20" s="155"/>
      <c r="R20" s="155"/>
      <c r="S20" s="142"/>
      <c r="T20" s="143"/>
      <c r="U20" s="143"/>
      <c r="V20" s="143"/>
      <c r="W20" s="143"/>
    </row>
    <row r="21" spans="1:23" s="4" customFormat="1" ht="12.75">
      <c r="A21" s="144"/>
      <c r="B21" s="148" t="s">
        <v>120</v>
      </c>
      <c r="C21" s="149">
        <f t="shared" si="4"/>
        <v>0</v>
      </c>
      <c r="D21" s="114"/>
      <c r="E21" s="114"/>
      <c r="F21" s="114"/>
      <c r="G21" s="114"/>
      <c r="H21" s="149">
        <f t="shared" si="1"/>
        <v>0</v>
      </c>
      <c r="I21" s="114"/>
      <c r="J21" s="114"/>
      <c r="K21" s="114"/>
      <c r="L21" s="114"/>
      <c r="M21" s="150" t="e">
        <f t="shared" si="2"/>
        <v>#DIV/0!</v>
      </c>
      <c r="N21" s="151">
        <f t="shared" si="3"/>
        <v>0</v>
      </c>
      <c r="O21" s="155"/>
      <c r="P21" s="155"/>
      <c r="Q21" s="155"/>
      <c r="R21" s="155"/>
      <c r="S21" s="142"/>
      <c r="T21" s="143"/>
      <c r="U21" s="143"/>
      <c r="V21" s="143"/>
      <c r="W21" s="143"/>
    </row>
    <row r="22" spans="1:23" s="39" customFormat="1" ht="12.75">
      <c r="A22" s="144" t="s">
        <v>123</v>
      </c>
      <c r="B22" s="152" t="s">
        <v>124</v>
      </c>
      <c r="C22" s="138">
        <f t="shared" si="4"/>
        <v>0</v>
      </c>
      <c r="D22" s="138">
        <f>SUM(D23:D25)</f>
        <v>0</v>
      </c>
      <c r="E22" s="138">
        <f>SUM(E23:E25)</f>
        <v>0</v>
      </c>
      <c r="F22" s="138">
        <f>SUM(F23:F25)</f>
        <v>0</v>
      </c>
      <c r="G22" s="138">
        <f>SUM(G23:G25)</f>
        <v>0</v>
      </c>
      <c r="H22" s="138">
        <f t="shared" si="1"/>
        <v>0</v>
      </c>
      <c r="I22" s="138">
        <f>SUM(I23:I25)</f>
        <v>0</v>
      </c>
      <c r="J22" s="138">
        <f>SUM(J23:J25)</f>
        <v>0</v>
      </c>
      <c r="K22" s="138">
        <f>SUM(K23:K25)</f>
        <v>0</v>
      </c>
      <c r="L22" s="138">
        <f>SUM(L23:L25)</f>
        <v>0</v>
      </c>
      <c r="M22" s="139" t="e">
        <f t="shared" si="2"/>
        <v>#DIV/0!</v>
      </c>
      <c r="N22" s="140">
        <f t="shared" si="3"/>
        <v>0</v>
      </c>
      <c r="O22" s="153">
        <f>SUM(O23:O25)</f>
        <v>0</v>
      </c>
      <c r="P22" s="153">
        <f>SUM(P23:P25)</f>
        <v>0</v>
      </c>
      <c r="Q22" s="153">
        <f>SUM(Q23:Q25)</f>
        <v>0</v>
      </c>
      <c r="R22" s="153">
        <f>SUM(R23:R25)</f>
        <v>0</v>
      </c>
      <c r="S22" s="142"/>
      <c r="T22" s="143"/>
      <c r="U22" s="143"/>
      <c r="V22" s="143"/>
      <c r="W22" s="143"/>
    </row>
    <row r="23" spans="1:23" s="4" customFormat="1" ht="12.75">
      <c r="A23" s="144"/>
      <c r="B23" s="148" t="s">
        <v>118</v>
      </c>
      <c r="C23" s="149">
        <f t="shared" si="4"/>
        <v>0</v>
      </c>
      <c r="D23" s="114"/>
      <c r="E23" s="114"/>
      <c r="F23" s="114"/>
      <c r="G23" s="114"/>
      <c r="H23" s="149">
        <f t="shared" si="1"/>
        <v>0</v>
      </c>
      <c r="I23" s="114"/>
      <c r="J23" s="114"/>
      <c r="K23" s="114"/>
      <c r="L23" s="114"/>
      <c r="M23" s="150" t="e">
        <f t="shared" si="2"/>
        <v>#DIV/0!</v>
      </c>
      <c r="N23" s="151">
        <f t="shared" si="3"/>
        <v>0</v>
      </c>
      <c r="O23" s="155"/>
      <c r="P23" s="155"/>
      <c r="Q23" s="155"/>
      <c r="R23" s="155"/>
      <c r="S23" s="142"/>
      <c r="T23" s="143"/>
      <c r="U23" s="143"/>
      <c r="V23" s="143"/>
      <c r="W23" s="143"/>
    </row>
    <row r="24" spans="1:23" s="4" customFormat="1" ht="12.75">
      <c r="A24" s="144"/>
      <c r="B24" s="148" t="s">
        <v>119</v>
      </c>
      <c r="C24" s="149">
        <f t="shared" si="4"/>
        <v>0</v>
      </c>
      <c r="D24" s="114"/>
      <c r="E24" s="114"/>
      <c r="F24" s="114"/>
      <c r="G24" s="114"/>
      <c r="H24" s="149">
        <f t="shared" si="1"/>
        <v>0</v>
      </c>
      <c r="I24" s="114"/>
      <c r="J24" s="114"/>
      <c r="K24" s="114"/>
      <c r="L24" s="114"/>
      <c r="M24" s="150" t="e">
        <f t="shared" si="2"/>
        <v>#DIV/0!</v>
      </c>
      <c r="N24" s="151">
        <f t="shared" si="3"/>
        <v>0</v>
      </c>
      <c r="O24" s="155"/>
      <c r="P24" s="155"/>
      <c r="Q24" s="155"/>
      <c r="R24" s="155"/>
      <c r="S24" s="142"/>
      <c r="T24" s="143"/>
      <c r="U24" s="143"/>
      <c r="V24" s="143"/>
      <c r="W24" s="143"/>
    </row>
    <row r="25" spans="1:23" s="4" customFormat="1" ht="12.75">
      <c r="A25" s="144"/>
      <c r="B25" s="148" t="s">
        <v>120</v>
      </c>
      <c r="C25" s="149">
        <f t="shared" si="4"/>
        <v>0</v>
      </c>
      <c r="D25" s="114"/>
      <c r="E25" s="114"/>
      <c r="F25" s="114"/>
      <c r="G25" s="114"/>
      <c r="H25" s="149">
        <f t="shared" si="1"/>
        <v>0</v>
      </c>
      <c r="I25" s="114"/>
      <c r="J25" s="114"/>
      <c r="K25" s="114"/>
      <c r="L25" s="114"/>
      <c r="M25" s="150" t="e">
        <f t="shared" si="2"/>
        <v>#DIV/0!</v>
      </c>
      <c r="N25" s="151">
        <f t="shared" si="3"/>
        <v>0</v>
      </c>
      <c r="O25" s="155"/>
      <c r="P25" s="155"/>
      <c r="Q25" s="155"/>
      <c r="R25" s="155"/>
      <c r="S25" s="142"/>
      <c r="T25" s="143"/>
      <c r="U25" s="143"/>
      <c r="V25" s="143"/>
      <c r="W25" s="143"/>
    </row>
    <row r="26" spans="1:23" s="39" customFormat="1" ht="12.75">
      <c r="A26" s="144" t="s">
        <v>125</v>
      </c>
      <c r="B26" s="156" t="s">
        <v>126</v>
      </c>
      <c r="C26" s="138">
        <f t="shared" si="4"/>
        <v>0</v>
      </c>
      <c r="D26" s="138">
        <f>SUM(D27:D29)</f>
        <v>0</v>
      </c>
      <c r="E26" s="138">
        <f>SUM(E27:E29)</f>
        <v>0</v>
      </c>
      <c r="F26" s="138">
        <f>SUM(F27:F29)</f>
        <v>0</v>
      </c>
      <c r="G26" s="138">
        <f>SUM(G27:G29)</f>
        <v>0</v>
      </c>
      <c r="H26" s="138">
        <f t="shared" si="1"/>
        <v>0</v>
      </c>
      <c r="I26" s="138">
        <f>SUM(I27:I29)</f>
        <v>0</v>
      </c>
      <c r="J26" s="138">
        <f>SUM(J27:J29)</f>
        <v>0</v>
      </c>
      <c r="K26" s="138">
        <f>SUM(K27:K29)</f>
        <v>0</v>
      </c>
      <c r="L26" s="138">
        <f>SUM(L27:L29)</f>
        <v>0</v>
      </c>
      <c r="M26" s="139" t="e">
        <f t="shared" si="2"/>
        <v>#DIV/0!</v>
      </c>
      <c r="N26" s="140">
        <f t="shared" si="3"/>
        <v>0</v>
      </c>
      <c r="O26" s="153">
        <f>SUM(O27:O29)</f>
        <v>0</v>
      </c>
      <c r="P26" s="153">
        <f>SUM(P27:P29)</f>
        <v>0</v>
      </c>
      <c r="Q26" s="153">
        <f>SUM(Q27:Q29)</f>
        <v>0</v>
      </c>
      <c r="R26" s="153">
        <f>SUM(R27:R29)</f>
        <v>0</v>
      </c>
      <c r="S26" s="142"/>
      <c r="T26" s="143"/>
      <c r="U26" s="143"/>
      <c r="V26" s="143"/>
      <c r="W26" s="143"/>
    </row>
    <row r="27" spans="1:23" s="4" customFormat="1" ht="12.75">
      <c r="A27" s="144"/>
      <c r="B27" s="148" t="s">
        <v>118</v>
      </c>
      <c r="C27" s="149">
        <f t="shared" si="4"/>
        <v>0</v>
      </c>
      <c r="D27" s="114"/>
      <c r="E27" s="114"/>
      <c r="F27" s="114"/>
      <c r="G27" s="114"/>
      <c r="H27" s="149">
        <f t="shared" si="1"/>
        <v>0</v>
      </c>
      <c r="I27" s="114"/>
      <c r="J27" s="114"/>
      <c r="K27" s="114"/>
      <c r="L27" s="114"/>
      <c r="M27" s="150" t="e">
        <f t="shared" si="2"/>
        <v>#DIV/0!</v>
      </c>
      <c r="N27" s="151">
        <f t="shared" si="3"/>
        <v>0</v>
      </c>
      <c r="O27" s="155"/>
      <c r="P27" s="155"/>
      <c r="Q27" s="155"/>
      <c r="R27" s="155"/>
      <c r="S27" s="142"/>
      <c r="T27" s="143"/>
      <c r="U27" s="143"/>
      <c r="V27" s="143"/>
      <c r="W27" s="143"/>
    </row>
    <row r="28" spans="1:23" s="4" customFormat="1" ht="12.75">
      <c r="A28" s="144"/>
      <c r="B28" s="148" t="s">
        <v>119</v>
      </c>
      <c r="C28" s="149">
        <f t="shared" si="4"/>
        <v>0</v>
      </c>
      <c r="D28" s="114"/>
      <c r="E28" s="114"/>
      <c r="F28" s="114"/>
      <c r="G28" s="114"/>
      <c r="H28" s="149">
        <f t="shared" si="1"/>
        <v>0</v>
      </c>
      <c r="I28" s="114"/>
      <c r="J28" s="114"/>
      <c r="K28" s="114"/>
      <c r="L28" s="114"/>
      <c r="M28" s="150" t="e">
        <f t="shared" si="2"/>
        <v>#DIV/0!</v>
      </c>
      <c r="N28" s="151">
        <f t="shared" si="3"/>
        <v>0</v>
      </c>
      <c r="O28" s="155"/>
      <c r="P28" s="155"/>
      <c r="Q28" s="155"/>
      <c r="R28" s="155"/>
      <c r="S28" s="142"/>
      <c r="T28" s="143"/>
      <c r="U28" s="143"/>
      <c r="V28" s="143"/>
      <c r="W28" s="143"/>
    </row>
    <row r="29" spans="1:23" s="4" customFormat="1" ht="12.75">
      <c r="A29" s="144"/>
      <c r="B29" s="148" t="s">
        <v>120</v>
      </c>
      <c r="C29" s="149">
        <f t="shared" si="4"/>
        <v>0</v>
      </c>
      <c r="D29" s="114"/>
      <c r="E29" s="114"/>
      <c r="F29" s="114"/>
      <c r="G29" s="114"/>
      <c r="H29" s="149">
        <f t="shared" si="1"/>
        <v>0</v>
      </c>
      <c r="I29" s="114"/>
      <c r="J29" s="114"/>
      <c r="K29" s="114"/>
      <c r="L29" s="114"/>
      <c r="M29" s="150" t="e">
        <f t="shared" si="2"/>
        <v>#DIV/0!</v>
      </c>
      <c r="N29" s="151">
        <f t="shared" si="3"/>
        <v>0</v>
      </c>
      <c r="O29" s="155"/>
      <c r="P29" s="155"/>
      <c r="Q29" s="155"/>
      <c r="R29" s="155"/>
      <c r="S29" s="142"/>
      <c r="T29" s="143"/>
      <c r="U29" s="143"/>
      <c r="V29" s="143"/>
      <c r="W29" s="143"/>
    </row>
    <row r="30" spans="1:23" ht="25.5">
      <c r="A30" s="144" t="s">
        <v>12</v>
      </c>
      <c r="B30" s="157" t="s">
        <v>78</v>
      </c>
      <c r="C30" s="138">
        <f t="shared" si="4"/>
        <v>0</v>
      </c>
      <c r="D30" s="138">
        <f>SUM(D31:D33)</f>
        <v>0</v>
      </c>
      <c r="E30" s="138">
        <f>SUM(E31:E33)</f>
        <v>0</v>
      </c>
      <c r="F30" s="138">
        <f>SUM(F31:F33)</f>
        <v>0</v>
      </c>
      <c r="G30" s="138">
        <f>SUM(G31:G33)</f>
        <v>0</v>
      </c>
      <c r="H30" s="138">
        <f t="shared" si="1"/>
        <v>0</v>
      </c>
      <c r="I30" s="138">
        <f>SUM(I31:I33)</f>
        <v>0</v>
      </c>
      <c r="J30" s="138">
        <f>SUM(J31:J33)</f>
        <v>0</v>
      </c>
      <c r="K30" s="138">
        <f>SUM(K31:K33)</f>
        <v>0</v>
      </c>
      <c r="L30" s="138">
        <f>SUM(L31:L33)</f>
        <v>0</v>
      </c>
      <c r="M30" s="139" t="e">
        <f t="shared" si="2"/>
        <v>#DIV/0!</v>
      </c>
      <c r="N30" s="140">
        <f t="shared" si="3"/>
        <v>0</v>
      </c>
      <c r="O30" s="153">
        <f>SUM(O31:O33)</f>
        <v>0</v>
      </c>
      <c r="P30" s="153">
        <f>SUM(P31:P33)</f>
        <v>0</v>
      </c>
      <c r="Q30" s="153">
        <f>SUM(Q31:Q33)</f>
        <v>0</v>
      </c>
      <c r="R30" s="153">
        <f>SUM(R31:R33)</f>
        <v>0</v>
      </c>
      <c r="S30" s="142"/>
      <c r="T30" s="143"/>
      <c r="U30" s="143"/>
      <c r="V30" s="143"/>
      <c r="W30" s="143"/>
    </row>
    <row r="31" spans="1:23" s="4" customFormat="1" ht="12.75">
      <c r="A31" s="144"/>
      <c r="B31" s="148" t="s">
        <v>127</v>
      </c>
      <c r="C31" s="149">
        <f>D31+E31+F31+G31</f>
        <v>0</v>
      </c>
      <c r="D31" s="114"/>
      <c r="E31" s="114"/>
      <c r="F31" s="114"/>
      <c r="G31" s="114"/>
      <c r="H31" s="149">
        <f>I31+J31+K31+L31</f>
        <v>0</v>
      </c>
      <c r="I31" s="114"/>
      <c r="J31" s="114"/>
      <c r="K31" s="114"/>
      <c r="L31" s="114"/>
      <c r="M31" s="150" t="e">
        <f>C31/H31*1000</f>
        <v>#DIV/0!</v>
      </c>
      <c r="N31" s="151">
        <f t="shared" si="3"/>
        <v>0</v>
      </c>
      <c r="O31" s="146"/>
      <c r="P31" s="146"/>
      <c r="Q31" s="146"/>
      <c r="R31" s="146"/>
      <c r="S31" s="142"/>
      <c r="T31" s="143"/>
      <c r="U31" s="143"/>
      <c r="V31" s="143"/>
      <c r="W31" s="143"/>
    </row>
    <row r="32" spans="1:23" s="4" customFormat="1" ht="12.75">
      <c r="A32" s="144"/>
      <c r="B32" s="148" t="s">
        <v>128</v>
      </c>
      <c r="C32" s="149">
        <f>D32+E32+F32+G32</f>
        <v>0</v>
      </c>
      <c r="D32" s="114"/>
      <c r="E32" s="114"/>
      <c r="F32" s="114"/>
      <c r="G32" s="114"/>
      <c r="H32" s="149">
        <f>I32+J32+K32+L32</f>
        <v>0</v>
      </c>
      <c r="I32" s="114"/>
      <c r="J32" s="114"/>
      <c r="K32" s="114"/>
      <c r="L32" s="114"/>
      <c r="M32" s="150" t="e">
        <f>C32/H32*1000</f>
        <v>#DIV/0!</v>
      </c>
      <c r="N32" s="151">
        <f t="shared" si="3"/>
        <v>0</v>
      </c>
      <c r="O32" s="146"/>
      <c r="P32" s="146"/>
      <c r="Q32" s="146"/>
      <c r="R32" s="146"/>
      <c r="S32" s="142"/>
      <c r="T32" s="143"/>
      <c r="U32" s="143"/>
      <c r="V32" s="143"/>
      <c r="W32" s="143"/>
    </row>
    <row r="33" spans="1:23" s="4" customFormat="1" ht="12.75">
      <c r="A33" s="144"/>
      <c r="B33" s="148" t="s">
        <v>129</v>
      </c>
      <c r="C33" s="149">
        <f>D33+E33+F33+G33</f>
        <v>0</v>
      </c>
      <c r="D33" s="114"/>
      <c r="E33" s="114"/>
      <c r="F33" s="114"/>
      <c r="G33" s="114"/>
      <c r="H33" s="149">
        <f>I33+J33+K33+L33</f>
        <v>0</v>
      </c>
      <c r="I33" s="114"/>
      <c r="J33" s="114"/>
      <c r="K33" s="114"/>
      <c r="L33" s="114"/>
      <c r="M33" s="150" t="e">
        <f>C33/H33*1000</f>
        <v>#DIV/0!</v>
      </c>
      <c r="N33" s="151">
        <f t="shared" si="3"/>
        <v>0</v>
      </c>
      <c r="O33" s="146"/>
      <c r="P33" s="146"/>
      <c r="Q33" s="146"/>
      <c r="R33" s="146"/>
      <c r="S33" s="142"/>
      <c r="T33" s="143"/>
      <c r="U33" s="143"/>
      <c r="V33" s="143"/>
      <c r="W33" s="143"/>
    </row>
    <row r="34" spans="1:23" s="39" customFormat="1" ht="12.75">
      <c r="A34" s="144" t="s">
        <v>130</v>
      </c>
      <c r="B34" s="145" t="s">
        <v>131</v>
      </c>
      <c r="C34" s="138">
        <f>D34+E34+F34+G34</f>
        <v>0</v>
      </c>
      <c r="D34" s="138">
        <f>D9+D13+D30</f>
        <v>0</v>
      </c>
      <c r="E34" s="138">
        <f>E9+E13+E30</f>
        <v>0</v>
      </c>
      <c r="F34" s="138">
        <f>F9+F13+F30</f>
        <v>0</v>
      </c>
      <c r="G34" s="138">
        <f>G9+G13+G30</f>
        <v>0</v>
      </c>
      <c r="H34" s="138">
        <f>I34+J34+K34+L34</f>
        <v>0</v>
      </c>
      <c r="I34" s="138">
        <f>I9+I13+I30</f>
        <v>0</v>
      </c>
      <c r="J34" s="138">
        <f>J9+J13+J30</f>
        <v>0</v>
      </c>
      <c r="K34" s="138">
        <f>K9+K13+K30</f>
        <v>0</v>
      </c>
      <c r="L34" s="138">
        <f>L9+L13+L30</f>
        <v>0</v>
      </c>
      <c r="M34" s="139" t="e">
        <f>C34/H34*1000</f>
        <v>#DIV/0!</v>
      </c>
      <c r="N34" s="140">
        <f t="shared" si="3"/>
        <v>0</v>
      </c>
      <c r="O34" s="141">
        <f>O9+O13+O30</f>
        <v>0</v>
      </c>
      <c r="P34" s="141">
        <f>P9+P13+P30</f>
        <v>0</v>
      </c>
      <c r="Q34" s="141">
        <f>Q9+Q13+Q30</f>
        <v>0</v>
      </c>
      <c r="R34" s="141">
        <f>R9+R13+R30</f>
        <v>0</v>
      </c>
      <c r="S34" s="142"/>
      <c r="T34" s="143"/>
      <c r="U34" s="143"/>
      <c r="V34" s="143"/>
      <c r="W34" s="143"/>
    </row>
    <row r="35" spans="1:23" s="36" customFormat="1" ht="12.75">
      <c r="A35" s="158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59"/>
      <c r="N35" s="160"/>
      <c r="O35" s="161"/>
      <c r="P35" s="161"/>
      <c r="Q35" s="161"/>
      <c r="R35" s="161"/>
      <c r="S35" s="162"/>
      <c r="T35" s="163"/>
      <c r="U35" s="163"/>
      <c r="V35" s="163"/>
      <c r="W35" s="163"/>
    </row>
    <row r="36" ht="12.75">
      <c r="B36" s="164" t="s">
        <v>370</v>
      </c>
    </row>
    <row r="37" ht="12.75">
      <c r="B37" s="165" t="s">
        <v>133</v>
      </c>
    </row>
    <row r="38" ht="12.75">
      <c r="B38" s="165" t="s">
        <v>134</v>
      </c>
    </row>
    <row r="39" spans="1:23" s="39" customFormat="1" ht="12.75">
      <c r="A39" s="158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159"/>
      <c r="N39" s="160"/>
      <c r="O39" s="161"/>
      <c r="P39" s="161"/>
      <c r="Q39" s="161"/>
      <c r="R39" s="161"/>
      <c r="S39" s="162"/>
      <c r="T39" s="163"/>
      <c r="U39" s="163"/>
      <c r="V39" s="163"/>
      <c r="W39" s="163"/>
    </row>
    <row r="40" spans="1:23" s="88" customFormat="1" ht="16.5" customHeight="1">
      <c r="A40" s="166"/>
      <c r="B40" s="167"/>
      <c r="C40" s="168" t="str">
        <f>Лист1!A19</f>
        <v>Генеральный директор</v>
      </c>
      <c r="D40" s="169"/>
      <c r="E40" s="169"/>
      <c r="F40" s="169"/>
      <c r="G40" s="169"/>
      <c r="H40" s="169"/>
      <c r="I40" s="169"/>
      <c r="J40" s="169"/>
      <c r="K40" s="169"/>
      <c r="L40" s="168" t="str">
        <f>3!E25</f>
        <v>Тихонова Т.Е.</v>
      </c>
      <c r="M40" s="170"/>
      <c r="N40" s="171"/>
      <c r="O40" s="172"/>
      <c r="P40" s="172"/>
      <c r="Q40" s="172"/>
      <c r="R40" s="172"/>
      <c r="S40" s="173"/>
      <c r="T40" s="174"/>
      <c r="U40" s="174"/>
      <c r="V40" s="174"/>
      <c r="W40" s="174"/>
    </row>
    <row r="41" spans="1:23" s="88" customFormat="1" ht="16.5" customHeight="1">
      <c r="A41" s="166"/>
      <c r="B41" s="167"/>
      <c r="C41" s="168"/>
      <c r="D41" s="169"/>
      <c r="E41" s="169"/>
      <c r="F41" s="169"/>
      <c r="G41" s="169"/>
      <c r="H41" s="169"/>
      <c r="I41" s="169"/>
      <c r="J41" s="169"/>
      <c r="K41" s="169"/>
      <c r="L41" s="168"/>
      <c r="M41" s="170"/>
      <c r="N41" s="171"/>
      <c r="O41" s="172"/>
      <c r="P41" s="172"/>
      <c r="Q41" s="172"/>
      <c r="R41" s="172"/>
      <c r="S41" s="173"/>
      <c r="T41" s="174"/>
      <c r="U41" s="174"/>
      <c r="V41" s="174"/>
      <c r="W41" s="174"/>
    </row>
    <row r="42" spans="1:23" s="88" customFormat="1" ht="16.5" customHeight="1">
      <c r="A42" s="166"/>
      <c r="B42" s="167"/>
      <c r="C42" s="168"/>
      <c r="D42" s="169"/>
      <c r="E42" s="169"/>
      <c r="F42" s="169"/>
      <c r="G42" s="169"/>
      <c r="H42" s="169"/>
      <c r="I42" s="169"/>
      <c r="J42" s="169"/>
      <c r="K42" s="169"/>
      <c r="L42" s="168"/>
      <c r="M42" s="170"/>
      <c r="N42" s="171"/>
      <c r="O42" s="172"/>
      <c r="P42" s="172"/>
      <c r="Q42" s="172"/>
      <c r="R42" s="172"/>
      <c r="S42" s="173"/>
      <c r="T42" s="174"/>
      <c r="U42" s="174"/>
      <c r="V42" s="174"/>
      <c r="W42" s="174"/>
    </row>
    <row r="43" spans="1:23" ht="12.75">
      <c r="A43" s="538" t="s">
        <v>135</v>
      </c>
      <c r="B43" s="539"/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40"/>
    </row>
    <row r="44" spans="1:23" s="39" customFormat="1" ht="12.75">
      <c r="A44" s="136">
        <v>1</v>
      </c>
      <c r="B44" s="137" t="s">
        <v>112</v>
      </c>
      <c r="C44" s="138">
        <f>D44+E44+F44+G44</f>
        <v>0</v>
      </c>
      <c r="D44" s="138">
        <f>SUM(D45:D47)</f>
        <v>0</v>
      </c>
      <c r="E44" s="138">
        <f>SUM(E45:E47)</f>
        <v>0</v>
      </c>
      <c r="F44" s="138">
        <f>SUM(F45:F47)</f>
        <v>0</v>
      </c>
      <c r="G44" s="138">
        <f>SUM(G45:G47)</f>
        <v>0</v>
      </c>
      <c r="H44" s="138">
        <f aca="true" t="shared" si="5" ref="H44:H65">I44+J44+K44+L44</f>
        <v>0</v>
      </c>
      <c r="I44" s="138">
        <f>SUM(I45:I47)</f>
        <v>0</v>
      </c>
      <c r="J44" s="138">
        <f>SUM(J45:J47)</f>
        <v>0</v>
      </c>
      <c r="K44" s="138">
        <f>SUM(K45:K47)</f>
        <v>0</v>
      </c>
      <c r="L44" s="138">
        <f>SUM(L45:L47)</f>
        <v>0</v>
      </c>
      <c r="M44" s="139" t="e">
        <f aca="true" t="shared" si="6" ref="M44:M65">C44/H44*1000</f>
        <v>#DIV/0!</v>
      </c>
      <c r="N44" s="140">
        <f aca="true" t="shared" si="7" ref="N44:N70">SUM(O44:R44)</f>
        <v>0</v>
      </c>
      <c r="O44" s="141">
        <f>SUM(O45:O47)</f>
        <v>0</v>
      </c>
      <c r="P44" s="141">
        <f>SUM(P45:P47)</f>
        <v>0</v>
      </c>
      <c r="Q44" s="141">
        <f>SUM(Q45:Q47)</f>
        <v>0</v>
      </c>
      <c r="R44" s="141">
        <f>SUM(R45:R47)</f>
        <v>0</v>
      </c>
      <c r="S44" s="142"/>
      <c r="T44" s="143"/>
      <c r="U44" s="143"/>
      <c r="V44" s="143"/>
      <c r="W44" s="143"/>
    </row>
    <row r="45" spans="1:23" ht="12.75">
      <c r="A45" s="144" t="s">
        <v>17</v>
      </c>
      <c r="B45" s="145" t="s">
        <v>113</v>
      </c>
      <c r="C45" s="138">
        <f>D45+E45+F45+G45</f>
        <v>0</v>
      </c>
      <c r="D45" s="114"/>
      <c r="E45" s="114"/>
      <c r="F45" s="114"/>
      <c r="G45" s="114"/>
      <c r="H45" s="138">
        <f t="shared" si="5"/>
        <v>0</v>
      </c>
      <c r="I45" s="114"/>
      <c r="J45" s="114"/>
      <c r="K45" s="114"/>
      <c r="L45" s="114"/>
      <c r="M45" s="139" t="e">
        <f t="shared" si="6"/>
        <v>#DIV/0!</v>
      </c>
      <c r="N45" s="140">
        <f t="shared" si="7"/>
        <v>0</v>
      </c>
      <c r="O45" s="146"/>
      <c r="P45" s="146"/>
      <c r="Q45" s="146"/>
      <c r="R45" s="146"/>
      <c r="S45" s="142"/>
      <c r="T45" s="143"/>
      <c r="U45" s="143"/>
      <c r="V45" s="143"/>
      <c r="W45" s="143"/>
    </row>
    <row r="46" spans="1:23" ht="12.75">
      <c r="A46" s="144" t="s">
        <v>19</v>
      </c>
      <c r="B46" s="145" t="s">
        <v>114</v>
      </c>
      <c r="C46" s="138">
        <f>D46+E46+F46+G46</f>
        <v>0</v>
      </c>
      <c r="D46" s="114"/>
      <c r="E46" s="114"/>
      <c r="F46" s="114"/>
      <c r="G46" s="114"/>
      <c r="H46" s="138">
        <f t="shared" si="5"/>
        <v>0</v>
      </c>
      <c r="I46" s="114"/>
      <c r="J46" s="114"/>
      <c r="K46" s="114"/>
      <c r="L46" s="114"/>
      <c r="M46" s="139" t="e">
        <f t="shared" si="6"/>
        <v>#DIV/0!</v>
      </c>
      <c r="N46" s="140">
        <f t="shared" si="7"/>
        <v>0</v>
      </c>
      <c r="O46" s="146"/>
      <c r="P46" s="146"/>
      <c r="Q46" s="146"/>
      <c r="R46" s="146"/>
      <c r="S46" s="142"/>
      <c r="T46" s="143"/>
      <c r="U46" s="143"/>
      <c r="V46" s="143"/>
      <c r="W46" s="143"/>
    </row>
    <row r="47" spans="1:23" ht="38.25">
      <c r="A47" s="144" t="s">
        <v>21</v>
      </c>
      <c r="B47" s="147" t="s">
        <v>115</v>
      </c>
      <c r="C47" s="138">
        <f>D47+E47+F47+G47</f>
        <v>0</v>
      </c>
      <c r="D47" s="114"/>
      <c r="E47" s="114"/>
      <c r="F47" s="114"/>
      <c r="G47" s="114"/>
      <c r="H47" s="138">
        <f t="shared" si="5"/>
        <v>0</v>
      </c>
      <c r="I47" s="114"/>
      <c r="J47" s="114"/>
      <c r="K47" s="114"/>
      <c r="L47" s="114"/>
      <c r="M47" s="139" t="e">
        <f t="shared" si="6"/>
        <v>#DIV/0!</v>
      </c>
      <c r="N47" s="140">
        <f t="shared" si="7"/>
        <v>0</v>
      </c>
      <c r="O47" s="146"/>
      <c r="P47" s="146"/>
      <c r="Q47" s="146"/>
      <c r="R47" s="146"/>
      <c r="S47" s="142"/>
      <c r="T47" s="143"/>
      <c r="U47" s="143"/>
      <c r="V47" s="143"/>
      <c r="W47" s="143"/>
    </row>
    <row r="48" spans="1:23" s="39" customFormat="1" ht="12.75">
      <c r="A48" s="136" t="s">
        <v>37</v>
      </c>
      <c r="B48" s="137" t="s">
        <v>116</v>
      </c>
      <c r="C48" s="138">
        <f>D48+E48+F48+G48</f>
        <v>0</v>
      </c>
      <c r="D48" s="138">
        <f>D53+D57+D61</f>
        <v>0</v>
      </c>
      <c r="E48" s="138">
        <f>E53+E57+E61</f>
        <v>0</v>
      </c>
      <c r="F48" s="138">
        <f>F53+F57+F61</f>
        <v>0</v>
      </c>
      <c r="G48" s="138">
        <f>G53+G57+G61</f>
        <v>0</v>
      </c>
      <c r="H48" s="138">
        <f t="shared" si="5"/>
        <v>0</v>
      </c>
      <c r="I48" s="138">
        <f>I53+I57+I61</f>
        <v>0</v>
      </c>
      <c r="J48" s="138">
        <f>J53+J57+J61</f>
        <v>0</v>
      </c>
      <c r="K48" s="138">
        <f>K53+K57+K61</f>
        <v>0</v>
      </c>
      <c r="L48" s="138">
        <f>L53+L57+L61</f>
        <v>0</v>
      </c>
      <c r="M48" s="139" t="e">
        <f t="shared" si="6"/>
        <v>#DIV/0!</v>
      </c>
      <c r="N48" s="140">
        <f t="shared" si="7"/>
        <v>0</v>
      </c>
      <c r="O48" s="141">
        <f>O53+O57+O61</f>
        <v>0</v>
      </c>
      <c r="P48" s="141">
        <f>P53+P57+P61</f>
        <v>0</v>
      </c>
      <c r="Q48" s="141">
        <f>Q53+Q57+Q61</f>
        <v>0</v>
      </c>
      <c r="R48" s="141">
        <f>R53+R57+R61</f>
        <v>0</v>
      </c>
      <c r="S48" s="142"/>
      <c r="T48" s="143"/>
      <c r="U48" s="143"/>
      <c r="V48" s="143"/>
      <c r="W48" s="143"/>
    </row>
    <row r="49" spans="1:23" s="39" customFormat="1" ht="12.75">
      <c r="A49" s="144" t="s">
        <v>40</v>
      </c>
      <c r="B49" s="137" t="s">
        <v>117</v>
      </c>
      <c r="C49" s="138">
        <v>0</v>
      </c>
      <c r="D49" s="138">
        <f>SUM(D50:D52)</f>
        <v>0</v>
      </c>
      <c r="E49" s="138">
        <f>SUM(E50:E52)</f>
        <v>0</v>
      </c>
      <c r="F49" s="138">
        <f>SUM(F50:F52)</f>
        <v>0</v>
      </c>
      <c r="G49" s="138">
        <f>SUM(G50:G52)</f>
        <v>0</v>
      </c>
      <c r="H49" s="138">
        <f t="shared" si="5"/>
        <v>0</v>
      </c>
      <c r="I49" s="138">
        <f>SUM(I50:I52)</f>
        <v>0</v>
      </c>
      <c r="J49" s="138">
        <f>SUM(J50:J52)</f>
        <v>0</v>
      </c>
      <c r="K49" s="138">
        <f>SUM(K50:K52)</f>
        <v>0</v>
      </c>
      <c r="L49" s="138">
        <f>SUM(L50:L52)</f>
        <v>0</v>
      </c>
      <c r="M49" s="139" t="e">
        <f t="shared" si="6"/>
        <v>#DIV/0!</v>
      </c>
      <c r="N49" s="140">
        <f t="shared" si="7"/>
        <v>0</v>
      </c>
      <c r="O49" s="141">
        <f>SUM(O50:O52)</f>
        <v>0</v>
      </c>
      <c r="P49" s="141">
        <f>SUM(P50:P52)</f>
        <v>0</v>
      </c>
      <c r="Q49" s="141">
        <f>SUM(Q50:Q52)</f>
        <v>0</v>
      </c>
      <c r="R49" s="141">
        <f>SUM(R50:R52)</f>
        <v>0</v>
      </c>
      <c r="S49" s="142"/>
      <c r="T49" s="142"/>
      <c r="U49" s="142"/>
      <c r="V49" s="142"/>
      <c r="W49" s="142"/>
    </row>
    <row r="50" spans="1:23" ht="12.75">
      <c r="A50" s="136"/>
      <c r="B50" s="148" t="s">
        <v>118</v>
      </c>
      <c r="C50" s="149">
        <f aca="true" t="shared" si="8" ref="C50:C65">D50+E50+F50+G50</f>
        <v>0</v>
      </c>
      <c r="D50" s="114"/>
      <c r="E50" s="114"/>
      <c r="F50" s="114"/>
      <c r="G50" s="114"/>
      <c r="H50" s="149">
        <f t="shared" si="5"/>
        <v>0</v>
      </c>
      <c r="I50" s="114"/>
      <c r="J50" s="114"/>
      <c r="K50" s="114"/>
      <c r="L50" s="114"/>
      <c r="M50" s="150" t="e">
        <f t="shared" si="6"/>
        <v>#DIV/0!</v>
      </c>
      <c r="N50" s="151">
        <f t="shared" si="7"/>
        <v>0</v>
      </c>
      <c r="O50" s="146"/>
      <c r="P50" s="146"/>
      <c r="Q50" s="146"/>
      <c r="R50" s="146"/>
      <c r="S50" s="142"/>
      <c r="T50" s="142"/>
      <c r="U50" s="142"/>
      <c r="V50" s="142"/>
      <c r="W50" s="142"/>
    </row>
    <row r="51" spans="1:23" ht="12.75">
      <c r="A51" s="136"/>
      <c r="B51" s="148" t="s">
        <v>119</v>
      </c>
      <c r="C51" s="149">
        <f t="shared" si="8"/>
        <v>0</v>
      </c>
      <c r="D51" s="114"/>
      <c r="E51" s="114"/>
      <c r="F51" s="114"/>
      <c r="G51" s="114"/>
      <c r="H51" s="149">
        <f t="shared" si="5"/>
        <v>0</v>
      </c>
      <c r="I51" s="114"/>
      <c r="J51" s="114"/>
      <c r="K51" s="114"/>
      <c r="L51" s="114"/>
      <c r="M51" s="150" t="e">
        <f t="shared" si="6"/>
        <v>#DIV/0!</v>
      </c>
      <c r="N51" s="151">
        <f t="shared" si="7"/>
        <v>0</v>
      </c>
      <c r="O51" s="146"/>
      <c r="P51" s="146"/>
      <c r="Q51" s="146"/>
      <c r="R51" s="146"/>
      <c r="S51" s="142"/>
      <c r="T51" s="142"/>
      <c r="U51" s="142"/>
      <c r="V51" s="142"/>
      <c r="W51" s="142"/>
    </row>
    <row r="52" spans="1:23" s="4" customFormat="1" ht="12.75">
      <c r="A52" s="144"/>
      <c r="B52" s="148" t="s">
        <v>120</v>
      </c>
      <c r="C52" s="149">
        <f t="shared" si="8"/>
        <v>0</v>
      </c>
      <c r="D52" s="114"/>
      <c r="E52" s="114"/>
      <c r="F52" s="114"/>
      <c r="G52" s="114"/>
      <c r="H52" s="149">
        <f t="shared" si="5"/>
        <v>0</v>
      </c>
      <c r="I52" s="114"/>
      <c r="J52" s="114"/>
      <c r="K52" s="114"/>
      <c r="L52" s="114"/>
      <c r="M52" s="150" t="e">
        <f t="shared" si="6"/>
        <v>#DIV/0!</v>
      </c>
      <c r="N52" s="151">
        <f t="shared" si="7"/>
        <v>0</v>
      </c>
      <c r="O52" s="146"/>
      <c r="P52" s="146"/>
      <c r="Q52" s="146"/>
      <c r="R52" s="146"/>
      <c r="S52" s="142"/>
      <c r="T52" s="143"/>
      <c r="U52" s="143"/>
      <c r="V52" s="143"/>
      <c r="W52" s="143"/>
    </row>
    <row r="53" spans="1:23" s="39" customFormat="1" ht="12.75">
      <c r="A53" s="144" t="s">
        <v>121</v>
      </c>
      <c r="B53" s="152" t="s">
        <v>122</v>
      </c>
      <c r="C53" s="138">
        <f t="shared" si="8"/>
        <v>0</v>
      </c>
      <c r="D53" s="138">
        <f>SUM(D54:D56)</f>
        <v>0</v>
      </c>
      <c r="E53" s="138">
        <f>SUM(E54:E56)</f>
        <v>0</v>
      </c>
      <c r="F53" s="138">
        <f>SUM(F54:F56)</f>
        <v>0</v>
      </c>
      <c r="G53" s="138">
        <f>SUM(G54:G56)</f>
        <v>0</v>
      </c>
      <c r="H53" s="138">
        <f t="shared" si="5"/>
        <v>0</v>
      </c>
      <c r="I53" s="138">
        <f>SUM(I54:I56)</f>
        <v>0</v>
      </c>
      <c r="J53" s="138">
        <f>SUM(J54:J56)</f>
        <v>0</v>
      </c>
      <c r="K53" s="138">
        <f>SUM(K54:K56)</f>
        <v>0</v>
      </c>
      <c r="L53" s="138">
        <f>SUM(L54:L56)</f>
        <v>0</v>
      </c>
      <c r="M53" s="139" t="e">
        <f t="shared" si="6"/>
        <v>#DIV/0!</v>
      </c>
      <c r="N53" s="140">
        <f t="shared" si="7"/>
        <v>0</v>
      </c>
      <c r="O53" s="153">
        <f>SUM(O54:O56)</f>
        <v>0</v>
      </c>
      <c r="P53" s="153">
        <f>SUM(P54:P56)</f>
        <v>0</v>
      </c>
      <c r="Q53" s="153">
        <f>SUM(Q54:Q56)</f>
        <v>0</v>
      </c>
      <c r="R53" s="153">
        <f>SUM(R54:R56)</f>
        <v>0</v>
      </c>
      <c r="S53" s="142"/>
      <c r="T53" s="143"/>
      <c r="U53" s="143"/>
      <c r="V53" s="143"/>
      <c r="W53" s="143"/>
    </row>
    <row r="54" spans="1:23" s="4" customFormat="1" ht="12.75">
      <c r="A54" s="144"/>
      <c r="B54" s="148" t="s">
        <v>118</v>
      </c>
      <c r="C54" s="149">
        <f t="shared" si="8"/>
        <v>0</v>
      </c>
      <c r="D54" s="114"/>
      <c r="E54" s="154"/>
      <c r="F54" s="154"/>
      <c r="G54" s="114"/>
      <c r="H54" s="149">
        <f t="shared" si="5"/>
        <v>0</v>
      </c>
      <c r="I54" s="154"/>
      <c r="J54" s="154"/>
      <c r="K54" s="154"/>
      <c r="L54" s="114"/>
      <c r="M54" s="150" t="e">
        <f t="shared" si="6"/>
        <v>#DIV/0!</v>
      </c>
      <c r="N54" s="151">
        <f t="shared" si="7"/>
        <v>0</v>
      </c>
      <c r="O54" s="155"/>
      <c r="P54" s="155"/>
      <c r="Q54" s="155"/>
      <c r="R54" s="155"/>
      <c r="S54" s="142"/>
      <c r="T54" s="143"/>
      <c r="U54" s="143"/>
      <c r="V54" s="143"/>
      <c r="W54" s="143"/>
    </row>
    <row r="55" spans="1:23" s="4" customFormat="1" ht="12.75">
      <c r="A55" s="144"/>
      <c r="B55" s="148" t="s">
        <v>119</v>
      </c>
      <c r="C55" s="149">
        <f t="shared" si="8"/>
        <v>0</v>
      </c>
      <c r="D55" s="114"/>
      <c r="E55" s="154"/>
      <c r="F55" s="154"/>
      <c r="G55" s="114"/>
      <c r="H55" s="149">
        <f t="shared" si="5"/>
        <v>0</v>
      </c>
      <c r="I55" s="154"/>
      <c r="J55" s="154"/>
      <c r="K55" s="154"/>
      <c r="L55" s="114"/>
      <c r="M55" s="150" t="e">
        <f t="shared" si="6"/>
        <v>#DIV/0!</v>
      </c>
      <c r="N55" s="151">
        <f t="shared" si="7"/>
        <v>0</v>
      </c>
      <c r="O55" s="155"/>
      <c r="P55" s="155"/>
      <c r="Q55" s="155"/>
      <c r="R55" s="155"/>
      <c r="S55" s="142"/>
      <c r="T55" s="143"/>
      <c r="U55" s="143"/>
      <c r="V55" s="143"/>
      <c r="W55" s="143"/>
    </row>
    <row r="56" spans="1:23" s="4" customFormat="1" ht="12.75">
      <c r="A56" s="144"/>
      <c r="B56" s="148" t="s">
        <v>120</v>
      </c>
      <c r="C56" s="149">
        <f t="shared" si="8"/>
        <v>0</v>
      </c>
      <c r="D56" s="114"/>
      <c r="E56" s="114"/>
      <c r="F56" s="114"/>
      <c r="G56" s="114"/>
      <c r="H56" s="149">
        <f t="shared" si="5"/>
        <v>0</v>
      </c>
      <c r="I56" s="114"/>
      <c r="J56" s="114"/>
      <c r="K56" s="114"/>
      <c r="L56" s="114"/>
      <c r="M56" s="150" t="e">
        <f t="shared" si="6"/>
        <v>#DIV/0!</v>
      </c>
      <c r="N56" s="151">
        <f t="shared" si="7"/>
        <v>0</v>
      </c>
      <c r="O56" s="155"/>
      <c r="P56" s="155"/>
      <c r="Q56" s="155"/>
      <c r="R56" s="155"/>
      <c r="S56" s="142"/>
      <c r="T56" s="143"/>
      <c r="U56" s="143"/>
      <c r="V56" s="143"/>
      <c r="W56" s="143"/>
    </row>
    <row r="57" spans="1:23" s="39" customFormat="1" ht="12.75">
      <c r="A57" s="144" t="s">
        <v>123</v>
      </c>
      <c r="B57" s="152" t="s">
        <v>124</v>
      </c>
      <c r="C57" s="138">
        <f t="shared" si="8"/>
        <v>0</v>
      </c>
      <c r="D57" s="138">
        <f>SUM(D58:D60)</f>
        <v>0</v>
      </c>
      <c r="E57" s="138">
        <f>SUM(E58:E60)</f>
        <v>0</v>
      </c>
      <c r="F57" s="138">
        <f>SUM(F58:F60)</f>
        <v>0</v>
      </c>
      <c r="G57" s="138">
        <f>SUM(G58:G60)</f>
        <v>0</v>
      </c>
      <c r="H57" s="138">
        <f t="shared" si="5"/>
        <v>0</v>
      </c>
      <c r="I57" s="138">
        <f>SUM(I58:I60)</f>
        <v>0</v>
      </c>
      <c r="J57" s="138">
        <f>SUM(J58:J60)</f>
        <v>0</v>
      </c>
      <c r="K57" s="138">
        <f>SUM(K58:K60)</f>
        <v>0</v>
      </c>
      <c r="L57" s="138">
        <f>SUM(L58:L60)</f>
        <v>0</v>
      </c>
      <c r="M57" s="139" t="e">
        <f t="shared" si="6"/>
        <v>#DIV/0!</v>
      </c>
      <c r="N57" s="140">
        <f t="shared" si="7"/>
        <v>0</v>
      </c>
      <c r="O57" s="153">
        <f>SUM(O58:O60)</f>
        <v>0</v>
      </c>
      <c r="P57" s="153">
        <f>SUM(P58:P60)</f>
        <v>0</v>
      </c>
      <c r="Q57" s="153">
        <f>SUM(Q58:Q60)</f>
        <v>0</v>
      </c>
      <c r="R57" s="153">
        <f>SUM(R58:R60)</f>
        <v>0</v>
      </c>
      <c r="S57" s="142"/>
      <c r="T57" s="143"/>
      <c r="U57" s="143"/>
      <c r="V57" s="143"/>
      <c r="W57" s="143"/>
    </row>
    <row r="58" spans="1:23" s="4" customFormat="1" ht="12.75">
      <c r="A58" s="144"/>
      <c r="B58" s="148" t="s">
        <v>118</v>
      </c>
      <c r="C58" s="149">
        <f t="shared" si="8"/>
        <v>0</v>
      </c>
      <c r="D58" s="114"/>
      <c r="E58" s="114"/>
      <c r="F58" s="114"/>
      <c r="G58" s="114"/>
      <c r="H58" s="149">
        <f t="shared" si="5"/>
        <v>0</v>
      </c>
      <c r="I58" s="114"/>
      <c r="J58" s="114"/>
      <c r="K58" s="114"/>
      <c r="L58" s="114"/>
      <c r="M58" s="150" t="e">
        <f t="shared" si="6"/>
        <v>#DIV/0!</v>
      </c>
      <c r="N58" s="151">
        <f t="shared" si="7"/>
        <v>0</v>
      </c>
      <c r="O58" s="155"/>
      <c r="P58" s="155"/>
      <c r="Q58" s="155"/>
      <c r="R58" s="155"/>
      <c r="S58" s="142"/>
      <c r="T58" s="143"/>
      <c r="U58" s="143"/>
      <c r="V58" s="143"/>
      <c r="W58" s="143"/>
    </row>
    <row r="59" spans="1:23" s="4" customFormat="1" ht="12.75">
      <c r="A59" s="144"/>
      <c r="B59" s="148" t="s">
        <v>119</v>
      </c>
      <c r="C59" s="149">
        <f t="shared" si="8"/>
        <v>0</v>
      </c>
      <c r="D59" s="114"/>
      <c r="E59" s="114"/>
      <c r="F59" s="114"/>
      <c r="G59" s="114"/>
      <c r="H59" s="149">
        <f t="shared" si="5"/>
        <v>0</v>
      </c>
      <c r="I59" s="114"/>
      <c r="J59" s="114"/>
      <c r="K59" s="114"/>
      <c r="L59" s="114"/>
      <c r="M59" s="150" t="e">
        <f t="shared" si="6"/>
        <v>#DIV/0!</v>
      </c>
      <c r="N59" s="151">
        <f t="shared" si="7"/>
        <v>0</v>
      </c>
      <c r="O59" s="155"/>
      <c r="P59" s="155"/>
      <c r="Q59" s="155"/>
      <c r="R59" s="155"/>
      <c r="S59" s="142"/>
      <c r="T59" s="143"/>
      <c r="U59" s="143"/>
      <c r="V59" s="143"/>
      <c r="W59" s="143"/>
    </row>
    <row r="60" spans="1:23" s="4" customFormat="1" ht="12.75">
      <c r="A60" s="144"/>
      <c r="B60" s="148" t="s">
        <v>120</v>
      </c>
      <c r="C60" s="149">
        <f t="shared" si="8"/>
        <v>0</v>
      </c>
      <c r="D60" s="114"/>
      <c r="E60" s="114"/>
      <c r="F60" s="114"/>
      <c r="G60" s="114"/>
      <c r="H60" s="149">
        <f t="shared" si="5"/>
        <v>0</v>
      </c>
      <c r="I60" s="114"/>
      <c r="J60" s="114"/>
      <c r="K60" s="114"/>
      <c r="L60" s="114"/>
      <c r="M60" s="150" t="e">
        <f t="shared" si="6"/>
        <v>#DIV/0!</v>
      </c>
      <c r="N60" s="151">
        <f t="shared" si="7"/>
        <v>0</v>
      </c>
      <c r="O60" s="155"/>
      <c r="P60" s="155"/>
      <c r="Q60" s="155"/>
      <c r="R60" s="155"/>
      <c r="S60" s="142"/>
      <c r="T60" s="143"/>
      <c r="U60" s="143"/>
      <c r="V60" s="143"/>
      <c r="W60" s="143"/>
    </row>
    <row r="61" spans="1:23" s="39" customFormat="1" ht="12.75">
      <c r="A61" s="144" t="s">
        <v>125</v>
      </c>
      <c r="B61" s="156" t="s">
        <v>126</v>
      </c>
      <c r="C61" s="138">
        <f t="shared" si="8"/>
        <v>0</v>
      </c>
      <c r="D61" s="138">
        <f>SUM(D62:D64)</f>
        <v>0</v>
      </c>
      <c r="E61" s="138">
        <f>SUM(E62:E64)</f>
        <v>0</v>
      </c>
      <c r="F61" s="138">
        <f>SUM(F62:F64)</f>
        <v>0</v>
      </c>
      <c r="G61" s="138">
        <f>SUM(G62:G64)</f>
        <v>0</v>
      </c>
      <c r="H61" s="138">
        <f t="shared" si="5"/>
        <v>0</v>
      </c>
      <c r="I61" s="138">
        <f>SUM(I62:I64)</f>
        <v>0</v>
      </c>
      <c r="J61" s="138">
        <f>SUM(J62:J64)</f>
        <v>0</v>
      </c>
      <c r="K61" s="138">
        <f>SUM(K62:K64)</f>
        <v>0</v>
      </c>
      <c r="L61" s="138">
        <f>SUM(L62:L64)</f>
        <v>0</v>
      </c>
      <c r="M61" s="139" t="e">
        <f t="shared" si="6"/>
        <v>#DIV/0!</v>
      </c>
      <c r="N61" s="140">
        <f t="shared" si="7"/>
        <v>0</v>
      </c>
      <c r="O61" s="153">
        <f>SUM(O62:O64)</f>
        <v>0</v>
      </c>
      <c r="P61" s="153">
        <f>SUM(P62:P64)</f>
        <v>0</v>
      </c>
      <c r="Q61" s="153">
        <f>SUM(Q62:Q64)</f>
        <v>0</v>
      </c>
      <c r="R61" s="153">
        <f>SUM(R62:R64)</f>
        <v>0</v>
      </c>
      <c r="S61" s="142"/>
      <c r="T61" s="143"/>
      <c r="U61" s="143"/>
      <c r="V61" s="143"/>
      <c r="W61" s="143"/>
    </row>
    <row r="62" spans="1:23" s="4" customFormat="1" ht="12.75">
      <c r="A62" s="144"/>
      <c r="B62" s="148" t="s">
        <v>118</v>
      </c>
      <c r="C62" s="149">
        <f t="shared" si="8"/>
        <v>0</v>
      </c>
      <c r="D62" s="114"/>
      <c r="E62" s="114"/>
      <c r="F62" s="114"/>
      <c r="G62" s="114"/>
      <c r="H62" s="149">
        <f t="shared" si="5"/>
        <v>0</v>
      </c>
      <c r="I62" s="114"/>
      <c r="J62" s="114"/>
      <c r="K62" s="114"/>
      <c r="L62" s="114"/>
      <c r="M62" s="150" t="e">
        <f t="shared" si="6"/>
        <v>#DIV/0!</v>
      </c>
      <c r="N62" s="151">
        <f t="shared" si="7"/>
        <v>0</v>
      </c>
      <c r="O62" s="155"/>
      <c r="P62" s="155"/>
      <c r="Q62" s="155"/>
      <c r="R62" s="155"/>
      <c r="S62" s="142"/>
      <c r="T62" s="143"/>
      <c r="U62" s="143"/>
      <c r="V62" s="143"/>
      <c r="W62" s="143"/>
    </row>
    <row r="63" spans="1:23" s="4" customFormat="1" ht="12.75">
      <c r="A63" s="144"/>
      <c r="B63" s="148" t="s">
        <v>119</v>
      </c>
      <c r="C63" s="149">
        <f t="shared" si="8"/>
        <v>0</v>
      </c>
      <c r="D63" s="114"/>
      <c r="E63" s="114"/>
      <c r="F63" s="114"/>
      <c r="G63" s="114"/>
      <c r="H63" s="149">
        <f t="shared" si="5"/>
        <v>0</v>
      </c>
      <c r="I63" s="114"/>
      <c r="J63" s="114"/>
      <c r="K63" s="114"/>
      <c r="L63" s="114"/>
      <c r="M63" s="150" t="e">
        <f t="shared" si="6"/>
        <v>#DIV/0!</v>
      </c>
      <c r="N63" s="151">
        <f t="shared" si="7"/>
        <v>0</v>
      </c>
      <c r="O63" s="155"/>
      <c r="P63" s="155"/>
      <c r="Q63" s="155"/>
      <c r="R63" s="155"/>
      <c r="S63" s="142"/>
      <c r="T63" s="143"/>
      <c r="U63" s="143"/>
      <c r="V63" s="143"/>
      <c r="W63" s="143"/>
    </row>
    <row r="64" spans="1:23" s="4" customFormat="1" ht="12.75">
      <c r="A64" s="144"/>
      <c r="B64" s="148" t="s">
        <v>120</v>
      </c>
      <c r="C64" s="149">
        <f t="shared" si="8"/>
        <v>0</v>
      </c>
      <c r="D64" s="114"/>
      <c r="E64" s="114"/>
      <c r="F64" s="114"/>
      <c r="G64" s="114"/>
      <c r="H64" s="149">
        <f t="shared" si="5"/>
        <v>0</v>
      </c>
      <c r="I64" s="114"/>
      <c r="J64" s="114"/>
      <c r="K64" s="114"/>
      <c r="L64" s="114"/>
      <c r="M64" s="150" t="e">
        <f t="shared" si="6"/>
        <v>#DIV/0!</v>
      </c>
      <c r="N64" s="151">
        <f t="shared" si="7"/>
        <v>0</v>
      </c>
      <c r="O64" s="155"/>
      <c r="P64" s="155"/>
      <c r="Q64" s="155"/>
      <c r="R64" s="155"/>
      <c r="S64" s="142"/>
      <c r="T64" s="143"/>
      <c r="U64" s="143"/>
      <c r="V64" s="143"/>
      <c r="W64" s="143"/>
    </row>
    <row r="65" spans="1:23" ht="25.5">
      <c r="A65" s="144" t="s">
        <v>12</v>
      </c>
      <c r="B65" s="157" t="s">
        <v>78</v>
      </c>
      <c r="C65" s="138">
        <f t="shared" si="8"/>
        <v>0</v>
      </c>
      <c r="D65" s="138">
        <f>SUM(D66:D69)</f>
        <v>0</v>
      </c>
      <c r="E65" s="138">
        <f>SUM(E66:E69)</f>
        <v>0</v>
      </c>
      <c r="F65" s="138">
        <f>SUM(F66:F69)</f>
        <v>0</v>
      </c>
      <c r="G65" s="138">
        <f>SUM(G66:G69)</f>
        <v>0</v>
      </c>
      <c r="H65" s="138">
        <f t="shared" si="5"/>
        <v>0</v>
      </c>
      <c r="I65" s="138">
        <f>SUM(I66:I69)</f>
        <v>0</v>
      </c>
      <c r="J65" s="138">
        <f>SUM(J66:J69)</f>
        <v>0</v>
      </c>
      <c r="K65" s="138">
        <f>SUM(K66:K69)</f>
        <v>0</v>
      </c>
      <c r="L65" s="138">
        <f>SUM(L66:L69)</f>
        <v>0</v>
      </c>
      <c r="M65" s="139" t="e">
        <f t="shared" si="6"/>
        <v>#DIV/0!</v>
      </c>
      <c r="N65" s="140">
        <f t="shared" si="7"/>
        <v>0</v>
      </c>
      <c r="O65" s="153">
        <f>SUM(O66:O69)</f>
        <v>0</v>
      </c>
      <c r="P65" s="153">
        <f>SUM(P66:P69)</f>
        <v>0</v>
      </c>
      <c r="Q65" s="153">
        <f>SUM(Q66:Q69)</f>
        <v>0</v>
      </c>
      <c r="R65" s="153">
        <f>SUM(R66:R69)</f>
        <v>0</v>
      </c>
      <c r="S65" s="142"/>
      <c r="T65" s="143"/>
      <c r="U65" s="143"/>
      <c r="V65" s="143"/>
      <c r="W65" s="143"/>
    </row>
    <row r="66" spans="1:23" s="4" customFormat="1" ht="12.75">
      <c r="A66" s="144"/>
      <c r="B66" s="148" t="s">
        <v>127</v>
      </c>
      <c r="C66" s="149">
        <f>D66+E66+F66+G66</f>
        <v>0</v>
      </c>
      <c r="D66" s="114"/>
      <c r="E66" s="114"/>
      <c r="F66" s="114"/>
      <c r="G66" s="114"/>
      <c r="H66" s="149">
        <f>I66+J66+K66+L66</f>
        <v>0</v>
      </c>
      <c r="I66" s="114"/>
      <c r="J66" s="114"/>
      <c r="K66" s="114"/>
      <c r="L66" s="114"/>
      <c r="M66" s="150" t="e">
        <f>C66/H66*1000</f>
        <v>#DIV/0!</v>
      </c>
      <c r="N66" s="151">
        <f t="shared" si="7"/>
        <v>0</v>
      </c>
      <c r="O66" s="146"/>
      <c r="P66" s="146"/>
      <c r="Q66" s="146"/>
      <c r="R66" s="146"/>
      <c r="S66" s="142"/>
      <c r="T66" s="143"/>
      <c r="U66" s="143"/>
      <c r="V66" s="143"/>
      <c r="W66" s="143"/>
    </row>
    <row r="67" spans="1:23" s="4" customFormat="1" ht="12.75">
      <c r="A67" s="144"/>
      <c r="B67" s="148"/>
      <c r="C67" s="149">
        <f>D67+E67+F67+G67</f>
        <v>0</v>
      </c>
      <c r="D67" s="114"/>
      <c r="E67" s="114"/>
      <c r="F67" s="114"/>
      <c r="G67" s="114"/>
      <c r="H67" s="149">
        <f>I67+J67+K67+L67</f>
        <v>0</v>
      </c>
      <c r="I67" s="114"/>
      <c r="J67" s="114"/>
      <c r="K67" s="114"/>
      <c r="L67" s="114"/>
      <c r="M67" s="150"/>
      <c r="N67" s="151"/>
      <c r="O67" s="146"/>
      <c r="P67" s="146"/>
      <c r="Q67" s="146"/>
      <c r="R67" s="146"/>
      <c r="S67" s="142"/>
      <c r="T67" s="143"/>
      <c r="U67" s="143"/>
      <c r="V67" s="143"/>
      <c r="W67" s="143"/>
    </row>
    <row r="68" spans="1:23" s="4" customFormat="1" ht="12.75">
      <c r="A68" s="144"/>
      <c r="B68" s="148" t="s">
        <v>128</v>
      </c>
      <c r="C68" s="149">
        <f>D68+E68+F68+G68</f>
        <v>0</v>
      </c>
      <c r="D68" s="114"/>
      <c r="E68" s="114"/>
      <c r="F68" s="114"/>
      <c r="G68" s="114"/>
      <c r="H68" s="149">
        <f>I68+J68+K68+L68</f>
        <v>0</v>
      </c>
      <c r="I68" s="114"/>
      <c r="J68" s="114"/>
      <c r="K68" s="114"/>
      <c r="L68" s="114"/>
      <c r="M68" s="150" t="e">
        <f>C68/H68*1000</f>
        <v>#DIV/0!</v>
      </c>
      <c r="N68" s="151">
        <f t="shared" si="7"/>
        <v>0</v>
      </c>
      <c r="O68" s="146"/>
      <c r="P68" s="146"/>
      <c r="Q68" s="146"/>
      <c r="R68" s="146"/>
      <c r="S68" s="142"/>
      <c r="T68" s="143"/>
      <c r="U68" s="143"/>
      <c r="V68" s="143"/>
      <c r="W68" s="143"/>
    </row>
    <row r="69" spans="1:23" s="4" customFormat="1" ht="12.75">
      <c r="A69" s="144"/>
      <c r="B69" s="148" t="s">
        <v>129</v>
      </c>
      <c r="C69" s="149">
        <f>D69+E69+F69+G69</f>
        <v>0</v>
      </c>
      <c r="D69" s="114"/>
      <c r="E69" s="114"/>
      <c r="F69" s="114"/>
      <c r="G69" s="114"/>
      <c r="H69" s="149">
        <f>I69+J69+K69+L69</f>
        <v>0</v>
      </c>
      <c r="I69" s="114"/>
      <c r="J69" s="114"/>
      <c r="K69" s="114"/>
      <c r="L69" s="114"/>
      <c r="M69" s="150" t="e">
        <f>C69/H69*1000</f>
        <v>#DIV/0!</v>
      </c>
      <c r="N69" s="151">
        <f t="shared" si="7"/>
        <v>0</v>
      </c>
      <c r="O69" s="146"/>
      <c r="P69" s="146"/>
      <c r="Q69" s="146"/>
      <c r="R69" s="146"/>
      <c r="S69" s="142"/>
      <c r="T69" s="143"/>
      <c r="U69" s="143"/>
      <c r="V69" s="143"/>
      <c r="W69" s="143"/>
    </row>
    <row r="70" spans="1:23" s="39" customFormat="1" ht="12.75">
      <c r="A70" s="144" t="s">
        <v>130</v>
      </c>
      <c r="B70" s="145" t="s">
        <v>131</v>
      </c>
      <c r="C70" s="138">
        <f>D70+E70+F70+G70</f>
        <v>0</v>
      </c>
      <c r="D70" s="138">
        <f>D44+D48+D65</f>
        <v>0</v>
      </c>
      <c r="E70" s="138">
        <f>E44+E48+E65</f>
        <v>0</v>
      </c>
      <c r="F70" s="138">
        <f>F44+F48+F65</f>
        <v>0</v>
      </c>
      <c r="G70" s="138">
        <f>G44+G48+G65</f>
        <v>0</v>
      </c>
      <c r="H70" s="138">
        <f>I70+J70+K70+L70</f>
        <v>0</v>
      </c>
      <c r="I70" s="138">
        <f>I44+I48+I65</f>
        <v>0</v>
      </c>
      <c r="J70" s="138">
        <f>J44+J48+J65</f>
        <v>0</v>
      </c>
      <c r="K70" s="138">
        <f>K44+K48+K65</f>
        <v>0</v>
      </c>
      <c r="L70" s="138">
        <f>L44+L48+L65</f>
        <v>0</v>
      </c>
      <c r="M70" s="139" t="e">
        <f>C70/H70*1000</f>
        <v>#DIV/0!</v>
      </c>
      <c r="N70" s="140">
        <f t="shared" si="7"/>
        <v>0</v>
      </c>
      <c r="O70" s="141">
        <f>O44+O48+O65</f>
        <v>0</v>
      </c>
      <c r="P70" s="141">
        <f>P44+P48+P65</f>
        <v>0</v>
      </c>
      <c r="Q70" s="141">
        <f>Q44+Q48+Q65</f>
        <v>0</v>
      </c>
      <c r="R70" s="141">
        <f>R44+R48+R65</f>
        <v>0</v>
      </c>
      <c r="S70" s="142"/>
      <c r="T70" s="143"/>
      <c r="U70" s="143"/>
      <c r="V70" s="143"/>
      <c r="W70" s="143"/>
    </row>
    <row r="71" spans="1:23" s="36" customFormat="1" ht="12.75">
      <c r="A71" s="158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159"/>
      <c r="N71" s="160"/>
      <c r="O71" s="161"/>
      <c r="P71" s="161"/>
      <c r="Q71" s="161"/>
      <c r="R71" s="161"/>
      <c r="S71" s="162"/>
      <c r="T71" s="163"/>
      <c r="U71" s="163"/>
      <c r="V71" s="163"/>
      <c r="W71" s="163"/>
    </row>
    <row r="72" spans="1:23" s="39" customFormat="1" ht="12.75">
      <c r="A72" s="37"/>
      <c r="B72" s="175" t="s">
        <v>132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7"/>
      <c r="O72" s="178"/>
      <c r="P72" s="178"/>
      <c r="Q72" s="178"/>
      <c r="R72" s="178"/>
      <c r="S72" s="36"/>
      <c r="T72" s="36"/>
      <c r="U72" s="36"/>
      <c r="V72" s="36"/>
      <c r="W72" s="36"/>
    </row>
    <row r="73" spans="1:23" s="39" customFormat="1" ht="12.75">
      <c r="A73" s="37"/>
      <c r="B73" s="179" t="s">
        <v>133</v>
      </c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7"/>
      <c r="O73" s="178"/>
      <c r="P73" s="178"/>
      <c r="Q73" s="178"/>
      <c r="R73" s="178"/>
      <c r="S73" s="36"/>
      <c r="T73" s="36"/>
      <c r="U73" s="36"/>
      <c r="V73" s="36"/>
      <c r="W73" s="36"/>
    </row>
    <row r="74" ht="12.75">
      <c r="B74" s="165" t="s">
        <v>134</v>
      </c>
    </row>
    <row r="75" spans="1:23" s="39" customFormat="1" ht="12.75">
      <c r="A75" s="37"/>
      <c r="B75" s="179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7"/>
      <c r="O75" s="178"/>
      <c r="P75" s="178"/>
      <c r="Q75" s="178"/>
      <c r="R75" s="178"/>
      <c r="S75" s="36"/>
      <c r="T75" s="36"/>
      <c r="U75" s="36"/>
      <c r="V75" s="36"/>
      <c r="W75" s="36"/>
    </row>
    <row r="76" spans="1:23" s="39" customFormat="1" ht="12.75">
      <c r="A76" s="158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59"/>
      <c r="N76" s="160"/>
      <c r="O76" s="161"/>
      <c r="P76" s="161"/>
      <c r="Q76" s="161"/>
      <c r="R76" s="161"/>
      <c r="S76" s="34"/>
      <c r="T76" s="180"/>
      <c r="U76" s="180"/>
      <c r="V76" s="180"/>
      <c r="W76" s="180"/>
    </row>
    <row r="77" spans="1:23" s="88" customFormat="1" ht="15.75">
      <c r="A77" s="166"/>
      <c r="B77" s="167"/>
      <c r="C77" s="168" t="str">
        <f>Лист1!A19</f>
        <v>Генеральный директор</v>
      </c>
      <c r="D77" s="169"/>
      <c r="E77" s="169"/>
      <c r="F77" s="169"/>
      <c r="G77" s="169"/>
      <c r="H77" s="169"/>
      <c r="I77" s="169"/>
      <c r="J77" s="169"/>
      <c r="K77" s="169"/>
      <c r="L77" s="168" t="str">
        <f>3!E25</f>
        <v>Тихонова Т.Е.</v>
      </c>
      <c r="M77" s="170"/>
      <c r="N77" s="171"/>
      <c r="O77" s="172"/>
      <c r="P77" s="172"/>
      <c r="Q77" s="172"/>
      <c r="R77" s="172"/>
      <c r="S77" s="167"/>
      <c r="T77" s="181"/>
      <c r="U77" s="181"/>
      <c r="V77" s="181"/>
      <c r="W77" s="181"/>
    </row>
    <row r="78" spans="1:23" s="88" customFormat="1" ht="15.75">
      <c r="A78" s="166"/>
      <c r="B78" s="167"/>
      <c r="C78" s="168"/>
      <c r="D78" s="169"/>
      <c r="E78" s="169"/>
      <c r="F78" s="169"/>
      <c r="G78" s="169"/>
      <c r="H78" s="169"/>
      <c r="I78" s="169"/>
      <c r="J78" s="169"/>
      <c r="K78" s="169"/>
      <c r="L78" s="168"/>
      <c r="M78" s="170"/>
      <c r="N78" s="171"/>
      <c r="O78" s="172"/>
      <c r="P78" s="172"/>
      <c r="Q78" s="172"/>
      <c r="R78" s="172"/>
      <c r="S78" s="167"/>
      <c r="T78" s="181"/>
      <c r="U78" s="181"/>
      <c r="V78" s="181"/>
      <c r="W78" s="181"/>
    </row>
    <row r="79" spans="1:23" s="88" customFormat="1" ht="15.75">
      <c r="A79" s="166"/>
      <c r="B79" s="167"/>
      <c r="C79" s="168"/>
      <c r="D79" s="169"/>
      <c r="E79" s="169"/>
      <c r="F79" s="169"/>
      <c r="G79" s="169"/>
      <c r="H79" s="169"/>
      <c r="I79" s="169"/>
      <c r="J79" s="169"/>
      <c r="K79" s="169"/>
      <c r="L79" s="168"/>
      <c r="M79" s="170"/>
      <c r="N79" s="171"/>
      <c r="O79" s="172"/>
      <c r="P79" s="172"/>
      <c r="Q79" s="172"/>
      <c r="R79" s="172"/>
      <c r="S79" s="167"/>
      <c r="T79" s="181"/>
      <c r="U79" s="181"/>
      <c r="V79" s="181"/>
      <c r="W79" s="181"/>
    </row>
    <row r="80" spans="1:23" s="88" customFormat="1" ht="15.75">
      <c r="A80" s="166"/>
      <c r="B80" s="167"/>
      <c r="C80" s="168"/>
      <c r="D80" s="169"/>
      <c r="E80" s="169"/>
      <c r="F80" s="169"/>
      <c r="G80" s="169"/>
      <c r="H80" s="169"/>
      <c r="I80" s="169"/>
      <c r="J80" s="169"/>
      <c r="K80" s="169"/>
      <c r="L80" s="168"/>
      <c r="M80" s="170"/>
      <c r="N80" s="171"/>
      <c r="O80" s="172"/>
      <c r="P80" s="172"/>
      <c r="Q80" s="172"/>
      <c r="R80" s="172"/>
      <c r="S80" s="167"/>
      <c r="T80" s="181"/>
      <c r="U80" s="181"/>
      <c r="V80" s="181"/>
      <c r="W80" s="181"/>
    </row>
    <row r="81" spans="1:23" ht="14.25">
      <c r="A81" s="541" t="s">
        <v>525</v>
      </c>
      <c r="B81" s="542"/>
      <c r="C81" s="542"/>
      <c r="D81" s="542"/>
      <c r="E81" s="542"/>
      <c r="F81" s="542"/>
      <c r="G81" s="542"/>
      <c r="H81" s="542"/>
      <c r="I81" s="542"/>
      <c r="J81" s="542"/>
      <c r="K81" s="542"/>
      <c r="L81" s="542"/>
      <c r="M81" s="542"/>
      <c r="N81" s="542"/>
      <c r="O81" s="542"/>
      <c r="P81" s="542"/>
      <c r="Q81" s="542"/>
      <c r="R81" s="542"/>
      <c r="S81" s="542"/>
      <c r="T81" s="542"/>
      <c r="U81" s="542"/>
      <c r="V81" s="542"/>
      <c r="W81" s="543"/>
    </row>
    <row r="82" spans="1:23" s="39" customFormat="1" ht="12.75">
      <c r="A82" s="136">
        <v>1</v>
      </c>
      <c r="B82" s="137" t="s">
        <v>112</v>
      </c>
      <c r="C82" s="138">
        <f>D82+E82+F82+G82</f>
        <v>0.491099</v>
      </c>
      <c r="D82" s="138">
        <f>SUM(D83:D85)</f>
        <v>0</v>
      </c>
      <c r="E82" s="138">
        <f>SUM(E83:E85)</f>
        <v>0</v>
      </c>
      <c r="F82" s="138">
        <f>SUM(F83:F85)</f>
        <v>0.005781</v>
      </c>
      <c r="G82" s="138">
        <f>SUM(G83:G85)</f>
        <v>0.485318</v>
      </c>
      <c r="H82" s="138">
        <f aca="true" t="shared" si="9" ref="H82:H110">I82+J82+K82+L82</f>
        <v>0.40135259891658687</v>
      </c>
      <c r="I82" s="138">
        <f>SUM(I83:I85)</f>
        <v>0</v>
      </c>
      <c r="J82" s="138">
        <f>SUM(J83:J85)</f>
        <v>0</v>
      </c>
      <c r="K82" s="138">
        <f>SUM(K83:K85)</f>
        <v>0.004672374868490954</v>
      </c>
      <c r="L82" s="138">
        <f>SUM(L83:L85)</f>
        <v>0.3966802240480959</v>
      </c>
      <c r="M82" s="139">
        <f aca="true" t="shared" si="10" ref="M82:M110">C82/H82*1000</f>
        <v>1223.6098665504471</v>
      </c>
      <c r="N82" s="140">
        <f aca="true" t="shared" si="11" ref="N82:N111">SUM(O82:R82)</f>
        <v>0</v>
      </c>
      <c r="O82" s="141">
        <f>SUM(O83:O85)</f>
        <v>0</v>
      </c>
      <c r="P82" s="141">
        <f>SUM(P83:P85)</f>
        <v>0</v>
      </c>
      <c r="Q82" s="141">
        <f>SUM(Q83:Q85)</f>
        <v>0</v>
      </c>
      <c r="R82" s="141">
        <f>SUM(R83:R85)</f>
        <v>0</v>
      </c>
      <c r="S82" s="142"/>
      <c r="T82" s="143"/>
      <c r="U82" s="143"/>
      <c r="V82" s="143"/>
      <c r="W82" s="143"/>
    </row>
    <row r="83" spans="1:23" ht="12.75">
      <c r="A83" s="144" t="s">
        <v>17</v>
      </c>
      <c r="B83" s="145" t="s">
        <v>113</v>
      </c>
      <c r="C83" s="138">
        <f>D83+E83+F83+G83</f>
        <v>0.26839799999999997</v>
      </c>
      <c r="D83" s="114"/>
      <c r="E83" s="114"/>
      <c r="F83" s="471"/>
      <c r="G83" s="470">
        <v>0.26839799999999997</v>
      </c>
      <c r="H83" s="138">
        <f t="shared" si="9"/>
        <v>0.22135917525773194</v>
      </c>
      <c r="I83" s="114"/>
      <c r="J83" s="114"/>
      <c r="K83" s="114"/>
      <c r="L83" s="114">
        <v>0.22135917525773194</v>
      </c>
      <c r="M83" s="139">
        <f t="shared" si="10"/>
        <v>1212.5</v>
      </c>
      <c r="N83" s="140">
        <f t="shared" si="11"/>
        <v>0</v>
      </c>
      <c r="O83" s="146"/>
      <c r="P83" s="146"/>
      <c r="Q83" s="146"/>
      <c r="R83" s="146"/>
      <c r="S83" s="142"/>
      <c r="T83" s="143"/>
      <c r="U83" s="143"/>
      <c r="V83" s="143"/>
      <c r="W83" s="143"/>
    </row>
    <row r="84" spans="1:23" ht="12.75">
      <c r="A84" s="144" t="s">
        <v>19</v>
      </c>
      <c r="B84" s="145" t="s">
        <v>114</v>
      </c>
      <c r="C84" s="138">
        <f>D84+E84+F84+G84</f>
        <v>0.22270100000000004</v>
      </c>
      <c r="D84" s="114"/>
      <c r="E84" s="114"/>
      <c r="F84" s="470">
        <v>0.005781</v>
      </c>
      <c r="G84" s="470">
        <v>0.21692000000000003</v>
      </c>
      <c r="H84" s="138">
        <f t="shared" si="9"/>
        <v>0.17999342365885493</v>
      </c>
      <c r="I84" s="114"/>
      <c r="J84" s="114"/>
      <c r="K84" s="114">
        <v>0.004672374868490954</v>
      </c>
      <c r="L84" s="114">
        <v>0.17532104879036398</v>
      </c>
      <c r="M84" s="139">
        <f t="shared" si="10"/>
        <v>1237.2729818289895</v>
      </c>
      <c r="N84" s="140">
        <f t="shared" si="11"/>
        <v>0</v>
      </c>
      <c r="O84" s="146"/>
      <c r="P84" s="146"/>
      <c r="Q84" s="146"/>
      <c r="R84" s="146"/>
      <c r="S84" s="142"/>
      <c r="T84" s="143"/>
      <c r="U84" s="143"/>
      <c r="V84" s="143"/>
      <c r="W84" s="143"/>
    </row>
    <row r="85" spans="1:23" ht="38.25">
      <c r="A85" s="144" t="s">
        <v>21</v>
      </c>
      <c r="B85" s="147" t="s">
        <v>115</v>
      </c>
      <c r="C85" s="138">
        <f>D85+E85+F85+G85</f>
        <v>0</v>
      </c>
      <c r="D85" s="114"/>
      <c r="E85" s="114"/>
      <c r="F85" s="114"/>
      <c r="G85" s="114"/>
      <c r="H85" s="138">
        <f t="shared" si="9"/>
        <v>0</v>
      </c>
      <c r="I85" s="114"/>
      <c r="J85" s="114"/>
      <c r="K85" s="114"/>
      <c r="L85" s="114"/>
      <c r="M85" s="139" t="e">
        <f t="shared" si="10"/>
        <v>#DIV/0!</v>
      </c>
      <c r="N85" s="140">
        <f t="shared" si="11"/>
        <v>0</v>
      </c>
      <c r="O85" s="146"/>
      <c r="P85" s="146"/>
      <c r="Q85" s="146"/>
      <c r="R85" s="146"/>
      <c r="S85" s="142"/>
      <c r="T85" s="143"/>
      <c r="U85" s="143"/>
      <c r="V85" s="143"/>
      <c r="W85" s="143"/>
    </row>
    <row r="86" spans="1:23" s="39" customFormat="1" ht="12.75">
      <c r="A86" s="136" t="s">
        <v>37</v>
      </c>
      <c r="B86" s="137" t="s">
        <v>116</v>
      </c>
      <c r="C86" s="138">
        <f>D86+E86+F86+G86</f>
        <v>0.434565</v>
      </c>
      <c r="D86" s="138">
        <f>D91+D103+D107</f>
        <v>0</v>
      </c>
      <c r="E86" s="138">
        <f>E91+E103+E107</f>
        <v>0</v>
      </c>
      <c r="F86" s="138">
        <f>F91+F103+F107</f>
        <v>0.17271</v>
      </c>
      <c r="G86" s="138">
        <f>G91+G103+G107</f>
        <v>0.261855</v>
      </c>
      <c r="H86" s="138">
        <f t="shared" si="9"/>
        <v>0.24834168310166488</v>
      </c>
      <c r="I86" s="138">
        <f>I91+I103+I107</f>
        <v>0</v>
      </c>
      <c r="J86" s="138">
        <f>J91+J103+J107</f>
        <v>0</v>
      </c>
      <c r="K86" s="138">
        <f>K91+K103+K107</f>
        <v>0.08385741181097488</v>
      </c>
      <c r="L86" s="138">
        <f>L91+L103+L107</f>
        <v>0.16448427129069002</v>
      </c>
      <c r="M86" s="139">
        <f t="shared" si="10"/>
        <v>1749.8673383078421</v>
      </c>
      <c r="N86" s="140">
        <f t="shared" si="11"/>
        <v>45</v>
      </c>
      <c r="O86" s="141">
        <f>O91+O103+O107</f>
        <v>0</v>
      </c>
      <c r="P86" s="141">
        <f>P91+P103+P107</f>
        <v>0</v>
      </c>
      <c r="Q86" s="141">
        <f>Q91+Q103+Q107</f>
        <v>2</v>
      </c>
      <c r="R86" s="141">
        <f>R91+R103+R107</f>
        <v>43</v>
      </c>
      <c r="S86" s="142"/>
      <c r="T86" s="143"/>
      <c r="U86" s="143"/>
      <c r="V86" s="143"/>
      <c r="W86" s="143"/>
    </row>
    <row r="87" spans="1:23" s="39" customFormat="1" ht="12.75">
      <c r="A87" s="144" t="s">
        <v>40</v>
      </c>
      <c r="B87" s="137" t="s">
        <v>117</v>
      </c>
      <c r="C87" s="138">
        <v>0</v>
      </c>
      <c r="D87" s="138">
        <f>SUM(D88:D90)</f>
        <v>0</v>
      </c>
      <c r="E87" s="138">
        <f>SUM(E88:E90)</f>
        <v>0</v>
      </c>
      <c r="F87" s="138">
        <f>SUM(F88:F90)</f>
        <v>0</v>
      </c>
      <c r="G87" s="138">
        <f>SUM(G88:G90)</f>
        <v>0</v>
      </c>
      <c r="H87" s="138">
        <f t="shared" si="9"/>
        <v>0</v>
      </c>
      <c r="I87" s="138">
        <f>SUM(I88:I90)</f>
        <v>0</v>
      </c>
      <c r="J87" s="138">
        <f>SUM(J88:J90)</f>
        <v>0</v>
      </c>
      <c r="K87" s="138">
        <f>SUM(K88:K90)</f>
        <v>0</v>
      </c>
      <c r="L87" s="138">
        <f>SUM(L88:L90)</f>
        <v>0</v>
      </c>
      <c r="M87" s="139" t="e">
        <f t="shared" si="10"/>
        <v>#DIV/0!</v>
      </c>
      <c r="N87" s="140">
        <f>SUM(O87:R87)</f>
        <v>0</v>
      </c>
      <c r="O87" s="141">
        <f>SUM(O88:O90)</f>
        <v>0</v>
      </c>
      <c r="P87" s="141">
        <f>SUM(P88:P90)</f>
        <v>0</v>
      </c>
      <c r="Q87" s="141">
        <f>SUM(Q88:Q90)</f>
        <v>0</v>
      </c>
      <c r="R87" s="141">
        <f>SUM(R88:R90)</f>
        <v>0</v>
      </c>
      <c r="S87" s="142"/>
      <c r="T87" s="142"/>
      <c r="U87" s="142"/>
      <c r="V87" s="142"/>
      <c r="W87" s="142"/>
    </row>
    <row r="88" spans="1:23" ht="12.75">
      <c r="A88" s="136"/>
      <c r="B88" s="148" t="s">
        <v>118</v>
      </c>
      <c r="C88" s="149">
        <f aca="true" t="shared" si="12" ref="C88:C110">D88+E88+F88+G88</f>
        <v>0</v>
      </c>
      <c r="D88" s="114"/>
      <c r="E88" s="114"/>
      <c r="F88" s="114"/>
      <c r="G88" s="114"/>
      <c r="H88" s="149">
        <f t="shared" si="9"/>
        <v>0</v>
      </c>
      <c r="I88" s="114"/>
      <c r="J88" s="114"/>
      <c r="K88" s="114"/>
      <c r="L88" s="114"/>
      <c r="M88" s="150" t="e">
        <f t="shared" si="10"/>
        <v>#DIV/0!</v>
      </c>
      <c r="N88" s="151">
        <f>SUM(O88:R88)</f>
        <v>0</v>
      </c>
      <c r="O88" s="146"/>
      <c r="P88" s="146"/>
      <c r="Q88" s="146"/>
      <c r="R88" s="146"/>
      <c r="S88" s="142"/>
      <c r="T88" s="142"/>
      <c r="U88" s="142"/>
      <c r="V88" s="142"/>
      <c r="W88" s="142"/>
    </row>
    <row r="89" spans="1:23" ht="12.75">
      <c r="A89" s="136"/>
      <c r="B89" s="148" t="s">
        <v>119</v>
      </c>
      <c r="C89" s="149">
        <f t="shared" si="12"/>
        <v>0</v>
      </c>
      <c r="D89" s="114"/>
      <c r="E89" s="114"/>
      <c r="F89" s="114"/>
      <c r="G89" s="114"/>
      <c r="H89" s="149">
        <f t="shared" si="9"/>
        <v>0</v>
      </c>
      <c r="I89" s="114"/>
      <c r="J89" s="114"/>
      <c r="K89" s="114"/>
      <c r="L89" s="114"/>
      <c r="M89" s="150" t="e">
        <f t="shared" si="10"/>
        <v>#DIV/0!</v>
      </c>
      <c r="N89" s="151">
        <f>SUM(O89:R89)</f>
        <v>0</v>
      </c>
      <c r="O89" s="146"/>
      <c r="P89" s="146"/>
      <c r="Q89" s="146"/>
      <c r="R89" s="146"/>
      <c r="S89" s="142"/>
      <c r="T89" s="142"/>
      <c r="U89" s="142"/>
      <c r="V89" s="142"/>
      <c r="W89" s="142"/>
    </row>
    <row r="90" spans="1:23" s="4" customFormat="1" ht="12.75">
      <c r="A90" s="144"/>
      <c r="B90" s="148" t="s">
        <v>120</v>
      </c>
      <c r="C90" s="149">
        <f t="shared" si="12"/>
        <v>0</v>
      </c>
      <c r="D90" s="114"/>
      <c r="E90" s="114"/>
      <c r="F90" s="114"/>
      <c r="G90" s="114"/>
      <c r="H90" s="149">
        <f t="shared" si="9"/>
        <v>0</v>
      </c>
      <c r="I90" s="114"/>
      <c r="J90" s="114"/>
      <c r="K90" s="114"/>
      <c r="L90" s="114"/>
      <c r="M90" s="150" t="e">
        <f t="shared" si="10"/>
        <v>#DIV/0!</v>
      </c>
      <c r="N90" s="151">
        <f>SUM(O90:R90)</f>
        <v>0</v>
      </c>
      <c r="O90" s="146"/>
      <c r="P90" s="146"/>
      <c r="Q90" s="146"/>
      <c r="R90" s="146"/>
      <c r="S90" s="142"/>
      <c r="T90" s="143"/>
      <c r="U90" s="143"/>
      <c r="V90" s="143"/>
      <c r="W90" s="143"/>
    </row>
    <row r="91" spans="1:23" s="39" customFormat="1" ht="12.75">
      <c r="A91" s="144" t="s">
        <v>121</v>
      </c>
      <c r="B91" s="152" t="s">
        <v>122</v>
      </c>
      <c r="C91" s="138">
        <f t="shared" si="12"/>
        <v>0.244491</v>
      </c>
      <c r="D91" s="138">
        <f>SUM(D92:D102)</f>
        <v>0</v>
      </c>
      <c r="E91" s="138">
        <f>SUM(E92:E102)</f>
        <v>0</v>
      </c>
      <c r="F91" s="138">
        <f>SUM(F92:F102)</f>
        <v>0</v>
      </c>
      <c r="G91" s="138">
        <f>SUM(G92:G102)</f>
        <v>0.244491</v>
      </c>
      <c r="H91" s="138">
        <f t="shared" si="9"/>
        <v>0.15137936563031265</v>
      </c>
      <c r="I91" s="138">
        <f>SUM(I92:I102)</f>
        <v>0</v>
      </c>
      <c r="J91" s="138">
        <f>SUM(J92:J102)</f>
        <v>0</v>
      </c>
      <c r="K91" s="138">
        <f>SUM(K92:K102)</f>
        <v>0</v>
      </c>
      <c r="L91" s="138">
        <f>SUM(L92:L102)</f>
        <v>0.15137936563031265</v>
      </c>
      <c r="M91" s="139">
        <f t="shared" si="10"/>
        <v>1615.0880206294273</v>
      </c>
      <c r="N91" s="140">
        <f t="shared" si="11"/>
        <v>40</v>
      </c>
      <c r="O91" s="153">
        <f>SUM(O92:O102)</f>
        <v>0</v>
      </c>
      <c r="P91" s="153">
        <f>SUM(P92:P102)</f>
        <v>0</v>
      </c>
      <c r="Q91" s="153">
        <f>SUM(Q92:Q102)</f>
        <v>0</v>
      </c>
      <c r="R91" s="153">
        <f>SUM(R92:R102)</f>
        <v>40</v>
      </c>
      <c r="S91" s="142"/>
      <c r="T91" s="143"/>
      <c r="U91" s="143"/>
      <c r="V91" s="143"/>
      <c r="W91" s="143"/>
    </row>
    <row r="92" spans="1:23" s="4" customFormat="1" ht="12.75">
      <c r="A92" s="144"/>
      <c r="B92" s="469" t="s">
        <v>391</v>
      </c>
      <c r="C92" s="149">
        <f t="shared" si="12"/>
        <v>0.040455</v>
      </c>
      <c r="D92" s="114"/>
      <c r="E92" s="154"/>
      <c r="F92" s="154"/>
      <c r="G92" s="114">
        <v>0.040455</v>
      </c>
      <c r="H92" s="149">
        <f t="shared" si="9"/>
        <v>0.019264285714285713</v>
      </c>
      <c r="I92" s="154"/>
      <c r="J92" s="154"/>
      <c r="K92" s="154"/>
      <c r="L92" s="114">
        <v>0.019264285714285713</v>
      </c>
      <c r="M92" s="150">
        <f t="shared" si="10"/>
        <v>2100</v>
      </c>
      <c r="N92" s="151">
        <f t="shared" si="11"/>
        <v>6</v>
      </c>
      <c r="O92" s="155"/>
      <c r="P92" s="155"/>
      <c r="Q92" s="155"/>
      <c r="R92" s="155">
        <v>6</v>
      </c>
      <c r="S92" s="142"/>
      <c r="T92" s="143"/>
      <c r="U92" s="143"/>
      <c r="V92" s="143"/>
      <c r="W92" s="143"/>
    </row>
    <row r="93" spans="1:23" s="4" customFormat="1" ht="12.75">
      <c r="A93" s="144"/>
      <c r="B93" s="431" t="s">
        <v>526</v>
      </c>
      <c r="C93" s="149">
        <f t="shared" si="12"/>
        <v>0.007698</v>
      </c>
      <c r="D93" s="114"/>
      <c r="E93" s="154"/>
      <c r="F93" s="154"/>
      <c r="G93" s="114">
        <v>0.007698</v>
      </c>
      <c r="H93" s="149">
        <f t="shared" si="9"/>
        <v>0.007207865168539326</v>
      </c>
      <c r="I93" s="154"/>
      <c r="J93" s="154"/>
      <c r="K93" s="154"/>
      <c r="L93" s="114">
        <v>0.007207865168539326</v>
      </c>
      <c r="M93" s="150">
        <f t="shared" si="10"/>
        <v>1068</v>
      </c>
      <c r="N93" s="151">
        <f t="shared" si="11"/>
        <v>1</v>
      </c>
      <c r="O93" s="155"/>
      <c r="P93" s="155"/>
      <c r="Q93" s="155"/>
      <c r="R93" s="155">
        <v>1</v>
      </c>
      <c r="S93" s="142"/>
      <c r="T93" s="143"/>
      <c r="U93" s="143"/>
      <c r="V93" s="143"/>
      <c r="W93" s="143"/>
    </row>
    <row r="94" spans="1:23" s="4" customFormat="1" ht="12.75">
      <c r="A94" s="144"/>
      <c r="B94" s="431" t="s">
        <v>392</v>
      </c>
      <c r="C94" s="149">
        <f t="shared" si="12"/>
        <v>0.051863</v>
      </c>
      <c r="D94" s="114"/>
      <c r="E94" s="154"/>
      <c r="F94" s="154"/>
      <c r="G94" s="114">
        <v>0.051863</v>
      </c>
      <c r="H94" s="149">
        <f t="shared" si="9"/>
        <v>0.024696666666666665</v>
      </c>
      <c r="I94" s="154"/>
      <c r="J94" s="154"/>
      <c r="K94" s="154"/>
      <c r="L94" s="114">
        <v>0.024696666666666665</v>
      </c>
      <c r="M94" s="150">
        <f t="shared" si="10"/>
        <v>2100</v>
      </c>
      <c r="N94" s="151">
        <f t="shared" si="11"/>
        <v>9</v>
      </c>
      <c r="O94" s="155"/>
      <c r="P94" s="155"/>
      <c r="Q94" s="155"/>
      <c r="R94" s="155">
        <v>9</v>
      </c>
      <c r="S94" s="142"/>
      <c r="T94" s="143"/>
      <c r="U94" s="143"/>
      <c r="V94" s="143"/>
      <c r="W94" s="143"/>
    </row>
    <row r="95" spans="1:23" s="4" customFormat="1" ht="12.75">
      <c r="A95" s="144"/>
      <c r="B95" s="431" t="s">
        <v>393</v>
      </c>
      <c r="C95" s="149">
        <f t="shared" si="12"/>
        <v>0.051959000000000005</v>
      </c>
      <c r="D95" s="114"/>
      <c r="E95" s="154"/>
      <c r="F95" s="154"/>
      <c r="G95" s="114">
        <v>0.051959000000000005</v>
      </c>
      <c r="H95" s="149">
        <f t="shared" si="9"/>
        <v>0.024742380952380953</v>
      </c>
      <c r="I95" s="154"/>
      <c r="J95" s="154"/>
      <c r="K95" s="154"/>
      <c r="L95" s="114">
        <v>0.024742380952380953</v>
      </c>
      <c r="M95" s="150">
        <f t="shared" si="10"/>
        <v>2100</v>
      </c>
      <c r="N95" s="151">
        <f t="shared" si="11"/>
        <v>7</v>
      </c>
      <c r="O95" s="155"/>
      <c r="P95" s="155"/>
      <c r="Q95" s="155"/>
      <c r="R95" s="155">
        <v>7</v>
      </c>
      <c r="S95" s="142"/>
      <c r="T95" s="143"/>
      <c r="U95" s="143"/>
      <c r="V95" s="143"/>
      <c r="W95" s="143"/>
    </row>
    <row r="96" spans="1:23" s="4" customFormat="1" ht="12.75">
      <c r="A96" s="144"/>
      <c r="B96" s="431" t="s">
        <v>394</v>
      </c>
      <c r="C96" s="149">
        <f t="shared" si="12"/>
        <v>0.012712</v>
      </c>
      <c r="D96" s="114"/>
      <c r="E96" s="154"/>
      <c r="F96" s="154"/>
      <c r="G96" s="114">
        <v>0.012712</v>
      </c>
      <c r="H96" s="149">
        <f t="shared" si="9"/>
        <v>0.009593962264150943</v>
      </c>
      <c r="I96" s="154"/>
      <c r="J96" s="154"/>
      <c r="K96" s="154"/>
      <c r="L96" s="114">
        <v>0.009593962264150943</v>
      </c>
      <c r="M96" s="150">
        <f t="shared" si="10"/>
        <v>1325</v>
      </c>
      <c r="N96" s="151">
        <f t="shared" si="11"/>
        <v>3</v>
      </c>
      <c r="O96" s="155"/>
      <c r="P96" s="155"/>
      <c r="Q96" s="155"/>
      <c r="R96" s="155">
        <v>3</v>
      </c>
      <c r="S96" s="142"/>
      <c r="T96" s="143"/>
      <c r="U96" s="143"/>
      <c r="V96" s="143"/>
      <c r="W96" s="143"/>
    </row>
    <row r="97" spans="1:23" s="4" customFormat="1" ht="25.5">
      <c r="A97" s="144"/>
      <c r="B97" s="431" t="s">
        <v>395</v>
      </c>
      <c r="C97" s="149">
        <f t="shared" si="12"/>
        <v>0.013621000000000001</v>
      </c>
      <c r="D97" s="114"/>
      <c r="E97" s="154"/>
      <c r="F97" s="154"/>
      <c r="G97" s="114">
        <v>0.013621000000000001</v>
      </c>
      <c r="H97" s="149">
        <f t="shared" si="9"/>
        <v>0.010280000000000001</v>
      </c>
      <c r="I97" s="154"/>
      <c r="J97" s="154"/>
      <c r="K97" s="154"/>
      <c r="L97" s="114">
        <v>0.010280000000000001</v>
      </c>
      <c r="M97" s="150">
        <f t="shared" si="10"/>
        <v>1325</v>
      </c>
      <c r="N97" s="151">
        <f t="shared" si="11"/>
        <v>6</v>
      </c>
      <c r="O97" s="155"/>
      <c r="P97" s="155"/>
      <c r="Q97" s="155"/>
      <c r="R97" s="155">
        <v>6</v>
      </c>
      <c r="S97" s="142"/>
      <c r="T97" s="143"/>
      <c r="U97" s="143"/>
      <c r="V97" s="143"/>
      <c r="W97" s="143"/>
    </row>
    <row r="98" spans="1:23" s="4" customFormat="1" ht="12.75">
      <c r="A98" s="144"/>
      <c r="B98" s="431" t="s">
        <v>527</v>
      </c>
      <c r="C98" s="149">
        <f t="shared" si="12"/>
        <v>0.00774</v>
      </c>
      <c r="D98" s="114"/>
      <c r="E98" s="154"/>
      <c r="F98" s="154"/>
      <c r="G98" s="114">
        <v>0.00774</v>
      </c>
      <c r="H98" s="149">
        <f t="shared" si="9"/>
        <v>0.007036363636363636</v>
      </c>
      <c r="I98" s="154"/>
      <c r="J98" s="154"/>
      <c r="K98" s="154"/>
      <c r="L98" s="114">
        <v>0.007036363636363636</v>
      </c>
      <c r="M98" s="150">
        <f t="shared" si="10"/>
        <v>1100</v>
      </c>
      <c r="N98" s="151">
        <f t="shared" si="11"/>
        <v>1</v>
      </c>
      <c r="O98" s="155"/>
      <c r="P98" s="155"/>
      <c r="Q98" s="155"/>
      <c r="R98" s="155">
        <v>1</v>
      </c>
      <c r="S98" s="142"/>
      <c r="T98" s="143"/>
      <c r="U98" s="143"/>
      <c r="V98" s="143"/>
      <c r="W98" s="143"/>
    </row>
    <row r="99" spans="1:23" s="4" customFormat="1" ht="38.25">
      <c r="A99" s="144"/>
      <c r="B99" s="431" t="s">
        <v>396</v>
      </c>
      <c r="C99" s="149">
        <f t="shared" si="12"/>
        <v>0.007443</v>
      </c>
      <c r="D99" s="114"/>
      <c r="E99" s="154"/>
      <c r="F99" s="154"/>
      <c r="G99" s="114">
        <v>0.007443</v>
      </c>
      <c r="H99" s="149">
        <f t="shared" si="9"/>
        <v>0.0035869879518072288</v>
      </c>
      <c r="I99" s="154"/>
      <c r="J99" s="154"/>
      <c r="K99" s="154"/>
      <c r="L99" s="114">
        <v>0.0035869879518072288</v>
      </c>
      <c r="M99" s="150">
        <f t="shared" si="10"/>
        <v>2075</v>
      </c>
      <c r="N99" s="151">
        <f t="shared" si="11"/>
        <v>3</v>
      </c>
      <c r="O99" s="155"/>
      <c r="P99" s="155"/>
      <c r="Q99" s="155"/>
      <c r="R99" s="155">
        <v>3</v>
      </c>
      <c r="S99" s="142"/>
      <c r="T99" s="143"/>
      <c r="U99" s="143"/>
      <c r="V99" s="143"/>
      <c r="W99" s="143"/>
    </row>
    <row r="100" spans="1:23" s="4" customFormat="1" ht="12.75">
      <c r="A100" s="144"/>
      <c r="B100" s="431" t="s">
        <v>397</v>
      </c>
      <c r="C100" s="149">
        <f t="shared" si="12"/>
        <v>0.00372</v>
      </c>
      <c r="D100" s="114"/>
      <c r="E100" s="154"/>
      <c r="F100" s="154"/>
      <c r="G100" s="114">
        <v>0.00372</v>
      </c>
      <c r="H100" s="149">
        <f t="shared" si="9"/>
        <v>0.0017927710843373492</v>
      </c>
      <c r="I100" s="154"/>
      <c r="J100" s="154"/>
      <c r="K100" s="154"/>
      <c r="L100" s="114">
        <v>0.0017927710843373492</v>
      </c>
      <c r="M100" s="150">
        <f t="shared" si="10"/>
        <v>2075</v>
      </c>
      <c r="N100" s="151">
        <f t="shared" si="11"/>
        <v>3</v>
      </c>
      <c r="O100" s="155"/>
      <c r="P100" s="155"/>
      <c r="Q100" s="155"/>
      <c r="R100" s="155">
        <v>3</v>
      </c>
      <c r="S100" s="142"/>
      <c r="T100" s="143"/>
      <c r="U100" s="143"/>
      <c r="V100" s="143"/>
      <c r="W100" s="143"/>
    </row>
    <row r="101" spans="1:23" s="4" customFormat="1" ht="12.75">
      <c r="A101" s="144"/>
      <c r="B101" s="430" t="s">
        <v>507</v>
      </c>
      <c r="C101" s="149">
        <f t="shared" si="12"/>
        <v>0.04728</v>
      </c>
      <c r="D101" s="114"/>
      <c r="E101" s="154"/>
      <c r="F101" s="154"/>
      <c r="G101" s="114">
        <v>0.04728</v>
      </c>
      <c r="H101" s="149">
        <f t="shared" si="9"/>
        <v>0.04317808219178083</v>
      </c>
      <c r="I101" s="154"/>
      <c r="J101" s="154"/>
      <c r="K101" s="154"/>
      <c r="L101" s="114">
        <v>0.04317808219178083</v>
      </c>
      <c r="M101" s="150">
        <f t="shared" si="10"/>
        <v>1095</v>
      </c>
      <c r="N101" s="151">
        <f t="shared" si="11"/>
        <v>1</v>
      </c>
      <c r="O101" s="155"/>
      <c r="P101" s="155"/>
      <c r="Q101" s="155"/>
      <c r="R101" s="155">
        <v>1</v>
      </c>
      <c r="S101" s="142"/>
      <c r="T101" s="143"/>
      <c r="U101" s="143"/>
      <c r="V101" s="143"/>
      <c r="W101" s="143"/>
    </row>
    <row r="102" spans="1:23" s="4" customFormat="1" ht="12.75">
      <c r="A102" s="144"/>
      <c r="B102" s="431"/>
      <c r="C102" s="149">
        <f t="shared" si="12"/>
        <v>0</v>
      </c>
      <c r="D102" s="114"/>
      <c r="E102" s="114"/>
      <c r="F102" s="114"/>
      <c r="G102" s="114"/>
      <c r="H102" s="149">
        <f t="shared" si="9"/>
        <v>0</v>
      </c>
      <c r="I102" s="114"/>
      <c r="J102" s="114"/>
      <c r="K102" s="114"/>
      <c r="L102" s="114"/>
      <c r="M102" s="150" t="e">
        <f t="shared" si="10"/>
        <v>#DIV/0!</v>
      </c>
      <c r="N102" s="151">
        <f>SUM(O102:R102)</f>
        <v>0</v>
      </c>
      <c r="O102" s="155"/>
      <c r="P102" s="155"/>
      <c r="Q102" s="155"/>
      <c r="R102" s="155"/>
      <c r="S102" s="142"/>
      <c r="T102" s="143"/>
      <c r="U102" s="143"/>
      <c r="V102" s="143"/>
      <c r="W102" s="143"/>
    </row>
    <row r="103" spans="1:23" s="39" customFormat="1" ht="12.75">
      <c r="A103" s="144" t="s">
        <v>123</v>
      </c>
      <c r="B103" s="152" t="s">
        <v>124</v>
      </c>
      <c r="C103" s="138">
        <f t="shared" si="12"/>
        <v>0.17271</v>
      </c>
      <c r="D103" s="138">
        <f>SUM(D104:D106)</f>
        <v>0</v>
      </c>
      <c r="E103" s="138">
        <f>SUM(E104:E106)</f>
        <v>0</v>
      </c>
      <c r="F103" s="138">
        <f>SUM(F104:F106)</f>
        <v>0.17271</v>
      </c>
      <c r="G103" s="138">
        <f>SUM(G104:G106)</f>
        <v>0</v>
      </c>
      <c r="H103" s="138">
        <f t="shared" si="9"/>
        <v>0.08385741181097488</v>
      </c>
      <c r="I103" s="138">
        <f>SUM(I104:I106)</f>
        <v>0</v>
      </c>
      <c r="J103" s="138">
        <f>SUM(J104:J106)</f>
        <v>0</v>
      </c>
      <c r="K103" s="138">
        <f>SUM(K104:K106)</f>
        <v>0.08385741181097488</v>
      </c>
      <c r="L103" s="138">
        <f>SUM(L104:L106)</f>
        <v>0</v>
      </c>
      <c r="M103" s="139">
        <f t="shared" si="10"/>
        <v>2059.5675</v>
      </c>
      <c r="N103" s="140">
        <f t="shared" si="11"/>
        <v>2</v>
      </c>
      <c r="O103" s="153">
        <f>SUM(O104:O106)</f>
        <v>0</v>
      </c>
      <c r="P103" s="153">
        <f>SUM(P104:P106)</f>
        <v>0</v>
      </c>
      <c r="Q103" s="153">
        <f>SUM(Q104:Q106)</f>
        <v>2</v>
      </c>
      <c r="R103" s="153">
        <f>SUM(R104:R106)</f>
        <v>0</v>
      </c>
      <c r="S103" s="142"/>
      <c r="T103" s="143"/>
      <c r="U103" s="143"/>
      <c r="V103" s="143"/>
      <c r="W103" s="143"/>
    </row>
    <row r="104" spans="1:23" s="4" customFormat="1" ht="12.75">
      <c r="A104" s="144"/>
      <c r="B104" s="430" t="s">
        <v>398</v>
      </c>
      <c r="C104" s="149">
        <f t="shared" si="12"/>
        <v>0.17271</v>
      </c>
      <c r="D104" s="114"/>
      <c r="E104" s="114"/>
      <c r="F104" s="114">
        <v>0.17271</v>
      </c>
      <c r="G104" s="114"/>
      <c r="H104" s="149">
        <f t="shared" si="9"/>
        <v>0.08385741181097488</v>
      </c>
      <c r="I104" s="114"/>
      <c r="J104" s="114"/>
      <c r="K104" s="114">
        <v>0.08385741181097488</v>
      </c>
      <c r="L104" s="114"/>
      <c r="M104" s="150">
        <f t="shared" si="10"/>
        <v>2059.5675</v>
      </c>
      <c r="N104" s="151">
        <f t="shared" si="11"/>
        <v>2</v>
      </c>
      <c r="O104" s="155"/>
      <c r="P104" s="155"/>
      <c r="Q104" s="155">
        <v>2</v>
      </c>
      <c r="R104" s="155"/>
      <c r="S104" s="142"/>
      <c r="T104" s="143"/>
      <c r="U104" s="143"/>
      <c r="V104" s="143"/>
      <c r="W104" s="143"/>
    </row>
    <row r="105" spans="1:23" s="4" customFormat="1" ht="12.75">
      <c r="A105" s="144"/>
      <c r="B105" s="148" t="s">
        <v>119</v>
      </c>
      <c r="C105" s="149">
        <f t="shared" si="12"/>
        <v>0</v>
      </c>
      <c r="D105" s="114"/>
      <c r="E105" s="114"/>
      <c r="F105" s="114"/>
      <c r="G105" s="114"/>
      <c r="H105" s="149">
        <f t="shared" si="9"/>
        <v>0</v>
      </c>
      <c r="I105" s="114"/>
      <c r="J105" s="114"/>
      <c r="K105" s="114"/>
      <c r="L105" s="114"/>
      <c r="M105" s="150" t="e">
        <f t="shared" si="10"/>
        <v>#DIV/0!</v>
      </c>
      <c r="N105" s="151">
        <f t="shared" si="11"/>
        <v>0</v>
      </c>
      <c r="O105" s="155"/>
      <c r="P105" s="155"/>
      <c r="Q105" s="155"/>
      <c r="R105" s="155"/>
      <c r="S105" s="142"/>
      <c r="T105" s="143"/>
      <c r="U105" s="143"/>
      <c r="V105" s="143"/>
      <c r="W105" s="143"/>
    </row>
    <row r="106" spans="1:23" s="4" customFormat="1" ht="12.75">
      <c r="A106" s="144"/>
      <c r="B106" s="148" t="s">
        <v>120</v>
      </c>
      <c r="C106" s="149">
        <f t="shared" si="12"/>
        <v>0</v>
      </c>
      <c r="D106" s="114"/>
      <c r="E106" s="114"/>
      <c r="F106" s="114"/>
      <c r="G106" s="114"/>
      <c r="H106" s="149">
        <f t="shared" si="9"/>
        <v>0</v>
      </c>
      <c r="I106" s="114"/>
      <c r="J106" s="114"/>
      <c r="K106" s="114"/>
      <c r="L106" s="114"/>
      <c r="M106" s="150" t="e">
        <f t="shared" si="10"/>
        <v>#DIV/0!</v>
      </c>
      <c r="N106" s="151">
        <f t="shared" si="11"/>
        <v>0</v>
      </c>
      <c r="O106" s="155"/>
      <c r="P106" s="155"/>
      <c r="Q106" s="155"/>
      <c r="R106" s="155"/>
      <c r="S106" s="142"/>
      <c r="T106" s="143"/>
      <c r="U106" s="143"/>
      <c r="V106" s="143"/>
      <c r="W106" s="143"/>
    </row>
    <row r="107" spans="1:23" s="39" customFormat="1" ht="12.75">
      <c r="A107" s="144" t="s">
        <v>125</v>
      </c>
      <c r="B107" s="156" t="s">
        <v>126</v>
      </c>
      <c r="C107" s="138">
        <f t="shared" si="12"/>
        <v>0.017363999999999997</v>
      </c>
      <c r="D107" s="138">
        <f>SUM(D108:D110)</f>
        <v>0</v>
      </c>
      <c r="E107" s="138">
        <f>SUM(E108:E110)</f>
        <v>0</v>
      </c>
      <c r="F107" s="138">
        <f>SUM(F108:F110)</f>
        <v>0</v>
      </c>
      <c r="G107" s="138">
        <f>SUM(G108:G110)</f>
        <v>0.017363999999999997</v>
      </c>
      <c r="H107" s="138">
        <f t="shared" si="9"/>
        <v>0.013104905660377359</v>
      </c>
      <c r="I107" s="138">
        <f>SUM(I108:I110)</f>
        <v>0</v>
      </c>
      <c r="J107" s="138">
        <f>SUM(J108:J110)</f>
        <v>0</v>
      </c>
      <c r="K107" s="138">
        <f>SUM(K108:K110)</f>
        <v>0</v>
      </c>
      <c r="L107" s="138">
        <f>SUM(L108:L110)</f>
        <v>0.013104905660377359</v>
      </c>
      <c r="M107" s="139">
        <f t="shared" si="10"/>
        <v>1324.9999999999998</v>
      </c>
      <c r="N107" s="140">
        <f t="shared" si="11"/>
        <v>3</v>
      </c>
      <c r="O107" s="153">
        <f>SUM(O108:O110)</f>
        <v>0</v>
      </c>
      <c r="P107" s="153">
        <f>SUM(P108:P110)</f>
        <v>0</v>
      </c>
      <c r="Q107" s="153">
        <f>SUM(Q108:Q110)</f>
        <v>0</v>
      </c>
      <c r="R107" s="153">
        <f>SUM(R108:R110)</f>
        <v>3</v>
      </c>
      <c r="S107" s="142"/>
      <c r="T107" s="143"/>
      <c r="U107" s="143"/>
      <c r="V107" s="143"/>
      <c r="W107" s="143"/>
    </row>
    <row r="108" spans="1:23" s="4" customFormat="1" ht="12.75">
      <c r="A108" s="144"/>
      <c r="B108" s="430" t="s">
        <v>399</v>
      </c>
      <c r="C108" s="149">
        <f t="shared" si="12"/>
        <v>0.012202</v>
      </c>
      <c r="D108" s="114"/>
      <c r="E108" s="114"/>
      <c r="F108" s="114"/>
      <c r="G108" s="114">
        <v>0.012202</v>
      </c>
      <c r="H108" s="149">
        <f t="shared" si="9"/>
        <v>0.009209056603773585</v>
      </c>
      <c r="I108" s="114"/>
      <c r="J108" s="114"/>
      <c r="K108" s="114"/>
      <c r="L108" s="114">
        <v>0.009209056603773585</v>
      </c>
      <c r="M108" s="150">
        <f t="shared" si="10"/>
        <v>1325</v>
      </c>
      <c r="N108" s="151">
        <f t="shared" si="11"/>
        <v>2</v>
      </c>
      <c r="O108" s="155"/>
      <c r="P108" s="155"/>
      <c r="Q108" s="155"/>
      <c r="R108" s="155">
        <v>2</v>
      </c>
      <c r="S108" s="142"/>
      <c r="T108" s="143"/>
      <c r="U108" s="143"/>
      <c r="V108" s="143"/>
      <c r="W108" s="143"/>
    </row>
    <row r="109" spans="1:23" s="4" customFormat="1" ht="25.5">
      <c r="A109" s="144"/>
      <c r="B109" s="469" t="s">
        <v>528</v>
      </c>
      <c r="C109" s="149">
        <f t="shared" si="12"/>
        <v>0.005162</v>
      </c>
      <c r="D109" s="114"/>
      <c r="E109" s="114"/>
      <c r="F109" s="114"/>
      <c r="G109" s="114">
        <v>0.005162</v>
      </c>
      <c r="H109" s="149">
        <f t="shared" si="9"/>
        <v>0.0038958490566037736</v>
      </c>
      <c r="I109" s="114"/>
      <c r="J109" s="114"/>
      <c r="K109" s="114"/>
      <c r="L109" s="114">
        <v>0.0038958490566037736</v>
      </c>
      <c r="M109" s="150">
        <f t="shared" si="10"/>
        <v>1325</v>
      </c>
      <c r="N109" s="151">
        <f t="shared" si="11"/>
        <v>1</v>
      </c>
      <c r="O109" s="155"/>
      <c r="P109" s="155"/>
      <c r="Q109" s="155"/>
      <c r="R109" s="155">
        <v>1</v>
      </c>
      <c r="S109" s="142"/>
      <c r="T109" s="143"/>
      <c r="U109" s="143"/>
      <c r="V109" s="143"/>
      <c r="W109" s="143"/>
    </row>
    <row r="110" spans="1:23" s="4" customFormat="1" ht="12.75">
      <c r="A110" s="144"/>
      <c r="B110" s="148" t="s">
        <v>120</v>
      </c>
      <c r="C110" s="149">
        <f t="shared" si="12"/>
        <v>0</v>
      </c>
      <c r="D110" s="114"/>
      <c r="E110" s="114"/>
      <c r="F110" s="114"/>
      <c r="G110" s="114"/>
      <c r="H110" s="149">
        <f t="shared" si="9"/>
        <v>0</v>
      </c>
      <c r="I110" s="114"/>
      <c r="J110" s="114"/>
      <c r="K110" s="114"/>
      <c r="L110" s="114"/>
      <c r="M110" s="150" t="e">
        <f t="shared" si="10"/>
        <v>#DIV/0!</v>
      </c>
      <c r="N110" s="151">
        <f>SUM(O110:R110)</f>
        <v>0</v>
      </c>
      <c r="O110" s="155"/>
      <c r="P110" s="155"/>
      <c r="Q110" s="155"/>
      <c r="R110" s="155"/>
      <c r="S110" s="142"/>
      <c r="T110" s="143"/>
      <c r="U110" s="143"/>
      <c r="V110" s="143"/>
      <c r="W110" s="143"/>
    </row>
    <row r="111" spans="1:23" ht="25.5">
      <c r="A111" s="144" t="s">
        <v>12</v>
      </c>
      <c r="B111" s="157" t="s">
        <v>78</v>
      </c>
      <c r="C111" s="138">
        <f>D111+E111+F111+G111</f>
        <v>0</v>
      </c>
      <c r="D111" s="138">
        <f>SUM(D112:D114)</f>
        <v>0</v>
      </c>
      <c r="E111" s="138">
        <f>SUM(E112:E114)</f>
        <v>0</v>
      </c>
      <c r="F111" s="138">
        <f>SUM(F112:F114)</f>
        <v>0</v>
      </c>
      <c r="G111" s="138">
        <f>SUM(G112:G114)</f>
        <v>0</v>
      </c>
      <c r="H111" s="138">
        <f>I111+J111+K111+L111</f>
        <v>0</v>
      </c>
      <c r="I111" s="138">
        <f>SUM(I112:I114)</f>
        <v>0</v>
      </c>
      <c r="J111" s="138">
        <f>SUM(J112:J114)</f>
        <v>0</v>
      </c>
      <c r="K111" s="138">
        <f>SUM(K112:K114)</f>
        <v>0</v>
      </c>
      <c r="L111" s="138">
        <f>SUM(L112:L114)</f>
        <v>0</v>
      </c>
      <c r="M111" s="139" t="e">
        <f>C111/H111*1000</f>
        <v>#DIV/0!</v>
      </c>
      <c r="N111" s="140">
        <f t="shared" si="11"/>
        <v>0</v>
      </c>
      <c r="O111" s="153">
        <f>SUM(O112:O114)</f>
        <v>0</v>
      </c>
      <c r="P111" s="153">
        <f>SUM(P112:P114)</f>
        <v>0</v>
      </c>
      <c r="Q111" s="153">
        <f>SUM(Q112:Q114)</f>
        <v>0</v>
      </c>
      <c r="R111" s="153">
        <f>SUM(R112:R114)</f>
        <v>0</v>
      </c>
      <c r="S111" s="142"/>
      <c r="T111" s="143"/>
      <c r="U111" s="143"/>
      <c r="V111" s="143"/>
      <c r="W111" s="143"/>
    </row>
    <row r="112" spans="1:23" s="4" customFormat="1" ht="12.75">
      <c r="A112" s="144"/>
      <c r="B112" s="148" t="s">
        <v>127</v>
      </c>
      <c r="C112" s="149">
        <f>D112+E112+F112+G112</f>
        <v>0</v>
      </c>
      <c r="D112" s="114"/>
      <c r="E112" s="114"/>
      <c r="F112" s="114"/>
      <c r="G112" s="114"/>
      <c r="H112" s="149">
        <f>I112+J112+K112+L112</f>
        <v>0</v>
      </c>
      <c r="I112" s="114"/>
      <c r="J112" s="114"/>
      <c r="K112" s="114"/>
      <c r="L112" s="114"/>
      <c r="M112" s="150" t="e">
        <f>C112/H112*1000</f>
        <v>#DIV/0!</v>
      </c>
      <c r="N112" s="151">
        <f>SUM(O112:R112)</f>
        <v>0</v>
      </c>
      <c r="O112" s="146"/>
      <c r="P112" s="146"/>
      <c r="Q112" s="146"/>
      <c r="R112" s="146"/>
      <c r="S112" s="142"/>
      <c r="T112" s="143"/>
      <c r="U112" s="143"/>
      <c r="V112" s="143"/>
      <c r="W112" s="143"/>
    </row>
    <row r="113" spans="1:23" s="4" customFormat="1" ht="12.75">
      <c r="A113" s="144"/>
      <c r="B113" s="148" t="s">
        <v>128</v>
      </c>
      <c r="C113" s="149">
        <f>D113+E113+F113+G113</f>
        <v>0</v>
      </c>
      <c r="D113" s="114"/>
      <c r="E113" s="114"/>
      <c r="F113" s="114"/>
      <c r="G113" s="114"/>
      <c r="H113" s="149">
        <f>I113+J113+K113+L113</f>
        <v>0</v>
      </c>
      <c r="I113" s="114"/>
      <c r="J113" s="114"/>
      <c r="K113" s="114"/>
      <c r="L113" s="114"/>
      <c r="M113" s="150" t="e">
        <f>C113/H113*1000</f>
        <v>#DIV/0!</v>
      </c>
      <c r="N113" s="151">
        <f>SUM(O113:R113)</f>
        <v>0</v>
      </c>
      <c r="O113" s="146"/>
      <c r="P113" s="146"/>
      <c r="Q113" s="146"/>
      <c r="R113" s="146"/>
      <c r="S113" s="142"/>
      <c r="T113" s="143"/>
      <c r="U113" s="143"/>
      <c r="V113" s="143"/>
      <c r="W113" s="143"/>
    </row>
    <row r="114" spans="1:23" s="4" customFormat="1" ht="12.75">
      <c r="A114" s="144"/>
      <c r="B114" s="148" t="s">
        <v>129</v>
      </c>
      <c r="C114" s="149">
        <f>D114+E114+F114+G114</f>
        <v>0</v>
      </c>
      <c r="D114" s="114"/>
      <c r="E114" s="114"/>
      <c r="F114" s="114"/>
      <c r="G114" s="114"/>
      <c r="H114" s="149">
        <f>I114+J114+K114+L114</f>
        <v>0</v>
      </c>
      <c r="I114" s="114"/>
      <c r="J114" s="114"/>
      <c r="K114" s="114"/>
      <c r="L114" s="114"/>
      <c r="M114" s="150" t="e">
        <f>C114/H114*1000</f>
        <v>#DIV/0!</v>
      </c>
      <c r="N114" s="151">
        <f>SUM(O114:R114)</f>
        <v>0</v>
      </c>
      <c r="O114" s="146"/>
      <c r="P114" s="146"/>
      <c r="Q114" s="146"/>
      <c r="R114" s="146"/>
      <c r="S114" s="142"/>
      <c r="T114" s="143"/>
      <c r="U114" s="143"/>
      <c r="V114" s="143"/>
      <c r="W114" s="143"/>
    </row>
    <row r="115" spans="1:23" s="39" customFormat="1" ht="12.75">
      <c r="A115" s="144" t="s">
        <v>130</v>
      </c>
      <c r="B115" s="145" t="s">
        <v>131</v>
      </c>
      <c r="C115" s="138">
        <f>D115+E115+F115+G115</f>
        <v>0.925664</v>
      </c>
      <c r="D115" s="138">
        <f>D82+D86+D111</f>
        <v>0</v>
      </c>
      <c r="E115" s="138">
        <f>E82+E86+E111</f>
        <v>0</v>
      </c>
      <c r="F115" s="138">
        <f>F82+F86+F111</f>
        <v>0.178491</v>
      </c>
      <c r="G115" s="138">
        <f>G82+G86+G111</f>
        <v>0.7471730000000001</v>
      </c>
      <c r="H115" s="138">
        <f>I115+J115+K115+L115</f>
        <v>0.6496942820182517</v>
      </c>
      <c r="I115" s="138">
        <f>I82+I86+I111</f>
        <v>0</v>
      </c>
      <c r="J115" s="138">
        <f>J82+J86+J111</f>
        <v>0</v>
      </c>
      <c r="K115" s="138">
        <f>K82+K86+K111</f>
        <v>0.08852978667946583</v>
      </c>
      <c r="L115" s="138">
        <f>L82+L86+L111</f>
        <v>0.5611644953387859</v>
      </c>
      <c r="M115" s="139">
        <f>C115/H115*1000</f>
        <v>1424.7685805767883</v>
      </c>
      <c r="N115" s="140">
        <f>SUM(O115:R115)</f>
        <v>45</v>
      </c>
      <c r="O115" s="141">
        <f>O82+O86+O111</f>
        <v>0</v>
      </c>
      <c r="P115" s="141">
        <f>P82+P86+P111</f>
        <v>0</v>
      </c>
      <c r="Q115" s="141">
        <f>Q82+Q86+Q111</f>
        <v>2</v>
      </c>
      <c r="R115" s="141">
        <f>R82+R86+R111</f>
        <v>43</v>
      </c>
      <c r="S115" s="142"/>
      <c r="T115" s="143"/>
      <c r="U115" s="143"/>
      <c r="V115" s="143"/>
      <c r="W115" s="143"/>
    </row>
    <row r="116" spans="1:23" s="36" customFormat="1" ht="12.75">
      <c r="A116" s="158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159"/>
      <c r="N116" s="160"/>
      <c r="O116" s="161"/>
      <c r="P116" s="161"/>
      <c r="Q116" s="161"/>
      <c r="R116" s="161"/>
      <c r="S116" s="162"/>
      <c r="T116" s="163"/>
      <c r="U116" s="163"/>
      <c r="V116" s="163"/>
      <c r="W116" s="163"/>
    </row>
    <row r="117" spans="1:23" s="39" customFormat="1" ht="12.75">
      <c r="A117" s="37"/>
      <c r="B117" s="175" t="s">
        <v>132</v>
      </c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7"/>
      <c r="O117" s="178"/>
      <c r="P117" s="178"/>
      <c r="Q117" s="178"/>
      <c r="R117" s="178"/>
      <c r="S117" s="36"/>
      <c r="T117" s="36"/>
      <c r="U117" s="36"/>
      <c r="V117" s="36"/>
      <c r="W117" s="36"/>
    </row>
    <row r="118" spans="1:23" s="39" customFormat="1" ht="12.75">
      <c r="A118" s="37"/>
      <c r="B118" s="179" t="s">
        <v>133</v>
      </c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7"/>
      <c r="O118" s="178"/>
      <c r="P118" s="178"/>
      <c r="Q118" s="178"/>
      <c r="R118" s="178"/>
      <c r="S118" s="36"/>
      <c r="T118" s="36"/>
      <c r="U118" s="36"/>
      <c r="V118" s="36"/>
      <c r="W118" s="36"/>
    </row>
    <row r="119" ht="12.75">
      <c r="B119" s="165" t="s">
        <v>134</v>
      </c>
    </row>
    <row r="120" spans="1:23" s="39" customFormat="1" ht="12.75">
      <c r="A120" s="158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159"/>
      <c r="N120" s="160"/>
      <c r="O120" s="161"/>
      <c r="P120" s="161"/>
      <c r="Q120" s="161"/>
      <c r="R120" s="161"/>
      <c r="S120" s="162"/>
      <c r="T120" s="163"/>
      <c r="U120" s="163"/>
      <c r="V120" s="163"/>
      <c r="W120" s="163"/>
    </row>
    <row r="121" spans="1:23" s="88" customFormat="1" ht="15.75">
      <c r="A121" s="166"/>
      <c r="B121" s="167"/>
      <c r="C121" s="168" t="str">
        <f>Лист1!A19</f>
        <v>Генеральный директор</v>
      </c>
      <c r="D121" s="169"/>
      <c r="E121" s="169"/>
      <c r="F121" s="169"/>
      <c r="G121" s="169"/>
      <c r="H121" s="169"/>
      <c r="I121" s="169"/>
      <c r="J121" s="169"/>
      <c r="K121" s="169"/>
      <c r="L121" s="168" t="str">
        <f>3!E25</f>
        <v>Тихонова Т.Е.</v>
      </c>
      <c r="M121" s="170"/>
      <c r="N121" s="171"/>
      <c r="O121" s="172"/>
      <c r="P121" s="172"/>
      <c r="Q121" s="172"/>
      <c r="R121" s="172"/>
      <c r="S121" s="173"/>
      <c r="T121" s="174"/>
      <c r="U121" s="174"/>
      <c r="V121" s="174"/>
      <c r="W121" s="174"/>
    </row>
    <row r="124" ht="12.75">
      <c r="B124" s="164"/>
    </row>
    <row r="125" ht="12.75">
      <c r="B125" s="165"/>
    </row>
    <row r="134" spans="1:23" ht="12.75">
      <c r="A134" s="466" t="s">
        <v>130</v>
      </c>
      <c r="B134" s="148" t="s">
        <v>131</v>
      </c>
      <c r="C134" s="149">
        <f>C115</f>
        <v>0.925664</v>
      </c>
      <c r="D134" s="149">
        <v>0</v>
      </c>
      <c r="E134" s="149">
        <v>0</v>
      </c>
      <c r="F134" s="149">
        <f>F115</f>
        <v>0.178491</v>
      </c>
      <c r="G134" s="149">
        <f>G115</f>
        <v>0.7471730000000001</v>
      </c>
      <c r="H134" s="149">
        <f>H115</f>
        <v>0.6496942820182517</v>
      </c>
      <c r="I134" s="149">
        <v>0</v>
      </c>
      <c r="J134" s="149">
        <v>0</v>
      </c>
      <c r="K134" s="149">
        <f>K115</f>
        <v>0.08852978667946583</v>
      </c>
      <c r="L134" s="149">
        <f>L115</f>
        <v>0.5611644953387859</v>
      </c>
      <c r="M134" s="150">
        <f>M115</f>
        <v>1424.7685805767883</v>
      </c>
      <c r="N134" s="151">
        <f>N115</f>
        <v>45</v>
      </c>
      <c r="O134" s="467">
        <v>0</v>
      </c>
      <c r="P134" s="467">
        <v>0</v>
      </c>
      <c r="Q134" s="467">
        <f>Q115</f>
        <v>2</v>
      </c>
      <c r="R134" s="467">
        <f>R115</f>
        <v>43</v>
      </c>
      <c r="S134" s="142"/>
      <c r="T134" s="143"/>
      <c r="U134" s="143"/>
      <c r="V134" s="143"/>
      <c r="W134" s="143"/>
    </row>
  </sheetData>
  <sheetProtection password="C81C" sheet="1" objects="1" scenarios="1" formatCells="0" formatColumns="0" formatRows="0" insertRows="0" deleteRows="0"/>
  <protectedRanges>
    <protectedRange password="CEE9" sqref="S103:W105 S107:W109 S9:W16 S61:W63 S76:W80 S111:W113 S65:W68 S115:W116 S30:W32 S18:W20 S34:W35 S70:W71 S39:W42 S82:W89 S120:W121 S44:W51 S53:W55 S91:W101 S57:W59 S22:W24 S26:W28" name="Диапазон54"/>
    <protectedRange password="CEE9" sqref="O31:R32 O66:R68 O112:R113" name="Диапазон53"/>
    <protectedRange password="CEE9" sqref="I31:L32 I112:L113 I66:L68" name="Диапазон52"/>
    <protectedRange password="CEE9" sqref="D31:G32 D112:G113 D66:G68" name="Диапазон51"/>
    <protectedRange password="CEE9" sqref="O108:R109 O62:R63 O27:R28" name="Диапазон50"/>
    <protectedRange password="CEE9" sqref="I108:L109 I62:L63 I27:L28" name="Диапазон49"/>
    <protectedRange password="CEE9" sqref="D108:G109 D62:G63 D27:G28" name="Диапазон48"/>
    <protectedRange password="CEE9" sqref="O104:R105 O58:R59 O23:R24" name="Диапазон47"/>
    <protectedRange password="CEE9" sqref="I104:L105 I58:L59 I23:L24" name="Диапазон46"/>
    <protectedRange password="CEE9" sqref="D104:G105 D58:G59 D23:G24" name="Диапазон45"/>
    <protectedRange password="CEE9" sqref="O92:R101 O54:R55 O19:R20" name="Диапазон44"/>
    <protectedRange password="CEE9" sqref="I92:L101 I54:L55 I19:L20" name="Диапазон43"/>
    <protectedRange password="CEE9" sqref="D92:G101 D54:G55 D19:G20" name="Диапазон42"/>
    <protectedRange password="CEE9" sqref="O83:R85 O45:R47 O10:R12" name="Диапазон41"/>
    <protectedRange password="CEE9" sqref="I88:L89 I50:L51 I15:L16" name="Диапазон40"/>
    <protectedRange password="CEE9" sqref="D88:G89 D50:G51 D15:G16" name="Диапазон39"/>
    <protectedRange password="CEE9" sqref="S114:W114 S110:W110 S90:W90 S102:W102 S106:W106 S29:W29 S17:W17 S69:W69 S64:W64 S52:W52 S56:W56 S60:W60 S21:W21 S25:W25 S33:W33" name="Диапазон19"/>
    <protectedRange password="CEE9" sqref="D90:G90 D102:G102 D106:G106 D110:G110 D114:G114 D21:G21 D25:G25 D52:G52 D56:G56 D60:G60 D64:G64 D69:G69 D29:G29 D33:G33 D17:G17" name="Диапазон7"/>
    <protectedRange password="CEE9" sqref="I90:L90 I102:L102 I106:L106 I110:L110 I114:L114 I21:L21 I25:L25 I52:L52 I56:L56 I60:L60 I64:L64 I69:L69 I29:L29 I33:L33 I17:L17" name="Диапазон8"/>
    <protectedRange password="CEE9" sqref="O90:R90 O102:R102 O106:R106 O110:R110 O114:R114 O21:R21 O25:R25 O52:R52 O56:R56 O60:R60 O64:R64 O69:R69 O29:R29 O33:R33 O17:R17" name="Диапазон9"/>
  </protectedRanges>
  <mergeCells count="12">
    <mergeCell ref="N5:R5"/>
    <mergeCell ref="S5:W5"/>
    <mergeCell ref="A8:W8"/>
    <mergeCell ref="A43:W43"/>
    <mergeCell ref="A81:W81"/>
    <mergeCell ref="A3:H3"/>
    <mergeCell ref="I3:W3"/>
    <mergeCell ref="A5:A6"/>
    <mergeCell ref="B5:B6"/>
    <mergeCell ref="C5:G5"/>
    <mergeCell ref="H5:L5"/>
    <mergeCell ref="M5:M6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W72"/>
  <sheetViews>
    <sheetView zoomScalePageLayoutView="0" workbookViewId="0" topLeftCell="B43">
      <selection activeCell="A51" sqref="A51:W68"/>
    </sheetView>
  </sheetViews>
  <sheetFormatPr defaultColWidth="9.140625" defaultRowHeight="15"/>
  <cols>
    <col min="1" max="1" width="5.28125" style="37" customWidth="1"/>
    <col min="2" max="2" width="43.140625" style="39" customWidth="1"/>
    <col min="3" max="3" width="12.00390625" style="176" customWidth="1"/>
    <col min="4" max="4" width="10.00390625" style="176" customWidth="1"/>
    <col min="5" max="5" width="9.28125" style="176" customWidth="1"/>
    <col min="6" max="6" width="11.140625" style="176" customWidth="1"/>
    <col min="7" max="7" width="11.421875" style="176" customWidth="1"/>
    <col min="8" max="8" width="10.7109375" style="176" customWidth="1"/>
    <col min="9" max="9" width="8.8515625" style="176" customWidth="1"/>
    <col min="10" max="10" width="11.00390625" style="176" customWidth="1"/>
    <col min="11" max="11" width="9.28125" style="176" customWidth="1"/>
    <col min="12" max="12" width="9.8515625" style="176" customWidth="1"/>
    <col min="13" max="13" width="10.57421875" style="177" customWidth="1"/>
    <col min="14" max="14" width="9.00390625" style="39" customWidth="1"/>
    <col min="15" max="15" width="5.8515625" style="178" customWidth="1"/>
    <col min="16" max="16" width="6.7109375" style="178" customWidth="1"/>
    <col min="17" max="17" width="6.421875" style="178" customWidth="1"/>
    <col min="18" max="18" width="5.8515625" style="178" customWidth="1"/>
    <col min="19" max="19" width="6.28125" style="36" customWidth="1"/>
    <col min="20" max="21" width="5.140625" style="36" customWidth="1"/>
    <col min="22" max="22" width="6.8515625" style="36" customWidth="1"/>
    <col min="23" max="23" width="5.7109375" style="36" customWidth="1"/>
    <col min="24" max="16384" width="9.140625" style="39" customWidth="1"/>
  </cols>
  <sheetData>
    <row r="1" ht="12.75">
      <c r="W1" s="393" t="s">
        <v>101</v>
      </c>
    </row>
    <row r="3" spans="1:23" s="88" customFormat="1" ht="15.75">
      <c r="A3" s="545" t="s">
        <v>102</v>
      </c>
      <c r="B3" s="545"/>
      <c r="C3" s="545"/>
      <c r="D3" s="545"/>
      <c r="E3" s="545"/>
      <c r="F3" s="545"/>
      <c r="G3" s="545"/>
      <c r="H3" s="545"/>
      <c r="I3" s="545" t="str">
        <f>3!B1</f>
        <v>ЗАО"Водоканал" г.Новокузнецк</v>
      </c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</row>
    <row r="5" spans="1:23" ht="25.5" customHeight="1">
      <c r="A5" s="546" t="s">
        <v>2</v>
      </c>
      <c r="B5" s="546" t="s">
        <v>103</v>
      </c>
      <c r="C5" s="547" t="s">
        <v>104</v>
      </c>
      <c r="D5" s="547"/>
      <c r="E5" s="547"/>
      <c r="F5" s="547"/>
      <c r="G5" s="547"/>
      <c r="H5" s="548" t="s">
        <v>105</v>
      </c>
      <c r="I5" s="548"/>
      <c r="J5" s="548"/>
      <c r="K5" s="548"/>
      <c r="L5" s="548"/>
      <c r="M5" s="547" t="s">
        <v>106</v>
      </c>
      <c r="N5" s="549" t="s">
        <v>107</v>
      </c>
      <c r="O5" s="550"/>
      <c r="P5" s="550"/>
      <c r="Q5" s="550"/>
      <c r="R5" s="551"/>
      <c r="S5" s="552" t="s">
        <v>108</v>
      </c>
      <c r="T5" s="552"/>
      <c r="U5" s="552"/>
      <c r="V5" s="552"/>
      <c r="W5" s="552"/>
    </row>
    <row r="6" spans="1:23" ht="32.25" customHeight="1">
      <c r="A6" s="546"/>
      <c r="B6" s="546"/>
      <c r="C6" s="131" t="s">
        <v>109</v>
      </c>
      <c r="D6" s="131" t="s">
        <v>7</v>
      </c>
      <c r="E6" s="131" t="s">
        <v>8</v>
      </c>
      <c r="F6" s="131" t="s">
        <v>110</v>
      </c>
      <c r="G6" s="131" t="s">
        <v>10</v>
      </c>
      <c r="H6" s="131" t="s">
        <v>109</v>
      </c>
      <c r="I6" s="131" t="s">
        <v>7</v>
      </c>
      <c r="J6" s="131" t="s">
        <v>8</v>
      </c>
      <c r="K6" s="131" t="s">
        <v>110</v>
      </c>
      <c r="L6" s="131" t="s">
        <v>10</v>
      </c>
      <c r="M6" s="547"/>
      <c r="N6" s="94" t="s">
        <v>109</v>
      </c>
      <c r="O6" s="132" t="s">
        <v>7</v>
      </c>
      <c r="P6" s="132" t="s">
        <v>8</v>
      </c>
      <c r="Q6" s="132" t="s">
        <v>110</v>
      </c>
      <c r="R6" s="132" t="s">
        <v>10</v>
      </c>
      <c r="S6" s="133" t="s">
        <v>109</v>
      </c>
      <c r="T6" s="133" t="s">
        <v>7</v>
      </c>
      <c r="U6" s="133" t="s">
        <v>8</v>
      </c>
      <c r="V6" s="133" t="s">
        <v>110</v>
      </c>
      <c r="W6" s="133" t="s">
        <v>10</v>
      </c>
    </row>
    <row r="7" spans="1:23" s="135" customFormat="1" ht="12.75">
      <c r="A7" s="134">
        <v>1</v>
      </c>
      <c r="B7" s="134">
        <f aca="true" t="shared" si="0" ref="B7:W7">+A7+1</f>
        <v>2</v>
      </c>
      <c r="C7" s="134">
        <f>+B7+1</f>
        <v>3</v>
      </c>
      <c r="D7" s="134">
        <f t="shared" si="0"/>
        <v>4</v>
      </c>
      <c r="E7" s="134">
        <f t="shared" si="0"/>
        <v>5</v>
      </c>
      <c r="F7" s="134">
        <f t="shared" si="0"/>
        <v>6</v>
      </c>
      <c r="G7" s="134">
        <f t="shared" si="0"/>
        <v>7</v>
      </c>
      <c r="H7" s="134">
        <f t="shared" si="0"/>
        <v>8</v>
      </c>
      <c r="I7" s="134">
        <f t="shared" si="0"/>
        <v>9</v>
      </c>
      <c r="J7" s="134">
        <f t="shared" si="0"/>
        <v>10</v>
      </c>
      <c r="K7" s="134">
        <f t="shared" si="0"/>
        <v>11</v>
      </c>
      <c r="L7" s="134">
        <f t="shared" si="0"/>
        <v>12</v>
      </c>
      <c r="M7" s="134">
        <f t="shared" si="0"/>
        <v>13</v>
      </c>
      <c r="N7" s="134">
        <f t="shared" si="0"/>
        <v>14</v>
      </c>
      <c r="O7" s="134">
        <f t="shared" si="0"/>
        <v>15</v>
      </c>
      <c r="P7" s="134">
        <f t="shared" si="0"/>
        <v>16</v>
      </c>
      <c r="Q7" s="134">
        <f t="shared" si="0"/>
        <v>17</v>
      </c>
      <c r="R7" s="134">
        <f t="shared" si="0"/>
        <v>18</v>
      </c>
      <c r="S7" s="134">
        <f t="shared" si="0"/>
        <v>19</v>
      </c>
      <c r="T7" s="134">
        <f t="shared" si="0"/>
        <v>20</v>
      </c>
      <c r="U7" s="134">
        <f t="shared" si="0"/>
        <v>21</v>
      </c>
      <c r="V7" s="134">
        <f t="shared" si="0"/>
        <v>22</v>
      </c>
      <c r="W7" s="134">
        <f t="shared" si="0"/>
        <v>23</v>
      </c>
    </row>
    <row r="8" spans="1:23" ht="12.75">
      <c r="A8" s="553" t="str">
        <f>6!A8</f>
        <v>20___ факт</v>
      </c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5"/>
    </row>
    <row r="9" spans="1:23" ht="12.75">
      <c r="A9" s="136">
        <v>1</v>
      </c>
      <c r="B9" s="137" t="s">
        <v>112</v>
      </c>
      <c r="C9" s="138">
        <f>D9+E9+F9+G9</f>
        <v>0</v>
      </c>
      <c r="D9" s="138">
        <f>SUM(D10:D12)</f>
        <v>0</v>
      </c>
      <c r="E9" s="138">
        <f>SUM(E10:E12)</f>
        <v>0</v>
      </c>
      <c r="F9" s="138">
        <f>SUM(F10:F12)</f>
        <v>0</v>
      </c>
      <c r="G9" s="138">
        <f>SUM(G10:G12)</f>
        <v>0</v>
      </c>
      <c r="H9" s="138">
        <f aca="true" t="shared" si="1" ref="H9:H18">I9+J9+K9+L9</f>
        <v>0</v>
      </c>
      <c r="I9" s="138">
        <f>SUM(I10:I12)</f>
        <v>0</v>
      </c>
      <c r="J9" s="138">
        <f>SUM(J10:J12)</f>
        <v>0</v>
      </c>
      <c r="K9" s="138">
        <f>SUM(K10:K12)</f>
        <v>0</v>
      </c>
      <c r="L9" s="138">
        <f>SUM(L10:L12)</f>
        <v>0</v>
      </c>
      <c r="M9" s="139" t="e">
        <f aca="true" t="shared" si="2" ref="M9:M18">C9/H9*1000</f>
        <v>#DIV/0!</v>
      </c>
      <c r="N9" s="140">
        <f aca="true" t="shared" si="3" ref="N9:N19">SUM(O9:R9)</f>
        <v>0</v>
      </c>
      <c r="O9" s="141">
        <f>SUM(O10:O12)</f>
        <v>0</v>
      </c>
      <c r="P9" s="141">
        <f>SUM(P10:P12)</f>
        <v>0</v>
      </c>
      <c r="Q9" s="141">
        <f>SUM(Q10:Q12)</f>
        <v>0</v>
      </c>
      <c r="R9" s="141">
        <f>SUM(R10:R12)</f>
        <v>0</v>
      </c>
      <c r="S9" s="394"/>
      <c r="T9" s="395"/>
      <c r="U9" s="395"/>
      <c r="V9" s="395"/>
      <c r="W9" s="395"/>
    </row>
    <row r="10" spans="1:23" ht="12.75">
      <c r="A10" s="144" t="s">
        <v>17</v>
      </c>
      <c r="B10" s="145" t="s">
        <v>113</v>
      </c>
      <c r="C10" s="138">
        <f>D10+E10+F10+G10</f>
        <v>0</v>
      </c>
      <c r="D10" s="138">
        <f>6!D10</f>
        <v>0</v>
      </c>
      <c r="E10" s="138">
        <f>6!E10</f>
        <v>0</v>
      </c>
      <c r="F10" s="138">
        <f>6!F10</f>
        <v>0</v>
      </c>
      <c r="G10" s="138">
        <f>6!G10</f>
        <v>0</v>
      </c>
      <c r="H10" s="138">
        <f t="shared" si="1"/>
        <v>0</v>
      </c>
      <c r="I10" s="138">
        <f>6!I10</f>
        <v>0</v>
      </c>
      <c r="J10" s="138">
        <f>6!J10</f>
        <v>0</v>
      </c>
      <c r="K10" s="138">
        <f>6!K10</f>
        <v>0</v>
      </c>
      <c r="L10" s="138">
        <f>6!L10</f>
        <v>0</v>
      </c>
      <c r="M10" s="139" t="e">
        <f t="shared" si="2"/>
        <v>#DIV/0!</v>
      </c>
      <c r="N10" s="140">
        <f t="shared" si="3"/>
        <v>0</v>
      </c>
      <c r="O10" s="396"/>
      <c r="P10" s="396"/>
      <c r="Q10" s="396"/>
      <c r="R10" s="396"/>
      <c r="S10" s="394"/>
      <c r="T10" s="395"/>
      <c r="U10" s="395"/>
      <c r="V10" s="395"/>
      <c r="W10" s="395"/>
    </row>
    <row r="11" spans="1:23" ht="12.75">
      <c r="A11" s="144" t="s">
        <v>19</v>
      </c>
      <c r="B11" s="145" t="s">
        <v>114</v>
      </c>
      <c r="C11" s="138">
        <f>D11+E11+F11+G11</f>
        <v>0</v>
      </c>
      <c r="D11" s="138">
        <f>6!D11</f>
        <v>0</v>
      </c>
      <c r="E11" s="138">
        <f>6!E11</f>
        <v>0</v>
      </c>
      <c r="F11" s="138">
        <f>6!F11</f>
        <v>0</v>
      </c>
      <c r="G11" s="138">
        <f>6!G11</f>
        <v>0</v>
      </c>
      <c r="H11" s="138">
        <f t="shared" si="1"/>
        <v>0</v>
      </c>
      <c r="I11" s="138">
        <f>6!I11</f>
        <v>0</v>
      </c>
      <c r="J11" s="138">
        <f>6!J11</f>
        <v>0</v>
      </c>
      <c r="K11" s="138">
        <f>6!K11</f>
        <v>0</v>
      </c>
      <c r="L11" s="138">
        <f>6!L11</f>
        <v>0</v>
      </c>
      <c r="M11" s="139" t="e">
        <f t="shared" si="2"/>
        <v>#DIV/0!</v>
      </c>
      <c r="N11" s="140">
        <f t="shared" si="3"/>
        <v>0</v>
      </c>
      <c r="O11" s="396"/>
      <c r="P11" s="396"/>
      <c r="Q11" s="396"/>
      <c r="R11" s="396"/>
      <c r="S11" s="394"/>
      <c r="T11" s="395"/>
      <c r="U11" s="395"/>
      <c r="V11" s="395"/>
      <c r="W11" s="395"/>
    </row>
    <row r="12" spans="1:23" ht="25.5">
      <c r="A12" s="144" t="s">
        <v>21</v>
      </c>
      <c r="B12" s="147" t="s">
        <v>115</v>
      </c>
      <c r="C12" s="138">
        <f>D12+E12+F12+G12</f>
        <v>0</v>
      </c>
      <c r="D12" s="138">
        <f>6!D12</f>
        <v>0</v>
      </c>
      <c r="E12" s="138">
        <f>6!E12</f>
        <v>0</v>
      </c>
      <c r="F12" s="138">
        <f>6!F12</f>
        <v>0</v>
      </c>
      <c r="G12" s="138">
        <f>6!G12</f>
        <v>0</v>
      </c>
      <c r="H12" s="138">
        <f t="shared" si="1"/>
        <v>0</v>
      </c>
      <c r="I12" s="138">
        <f>6!I12</f>
        <v>0</v>
      </c>
      <c r="J12" s="138">
        <f>6!J12</f>
        <v>0</v>
      </c>
      <c r="K12" s="138">
        <f>6!K12</f>
        <v>0</v>
      </c>
      <c r="L12" s="138">
        <f>6!L12</f>
        <v>0</v>
      </c>
      <c r="M12" s="139" t="e">
        <f t="shared" si="2"/>
        <v>#DIV/0!</v>
      </c>
      <c r="N12" s="140">
        <f t="shared" si="3"/>
        <v>0</v>
      </c>
      <c r="O12" s="396"/>
      <c r="P12" s="396"/>
      <c r="Q12" s="396"/>
      <c r="R12" s="396"/>
      <c r="S12" s="394"/>
      <c r="T12" s="395"/>
      <c r="U12" s="395"/>
      <c r="V12" s="395"/>
      <c r="W12" s="395"/>
    </row>
    <row r="13" spans="1:23" ht="12.75">
      <c r="A13" s="136" t="s">
        <v>37</v>
      </c>
      <c r="B13" s="137" t="s">
        <v>116</v>
      </c>
      <c r="C13" s="138">
        <f>D13+E13+F13+G13</f>
        <v>0</v>
      </c>
      <c r="D13" s="138">
        <f>D15+D16+D17</f>
        <v>0</v>
      </c>
      <c r="E13" s="138">
        <f>E15+E16+E17</f>
        <v>0</v>
      </c>
      <c r="F13" s="138">
        <f>F15+F16+F17</f>
        <v>0</v>
      </c>
      <c r="G13" s="138">
        <f>G15+G16+G17</f>
        <v>0</v>
      </c>
      <c r="H13" s="138">
        <f t="shared" si="1"/>
        <v>0</v>
      </c>
      <c r="I13" s="138">
        <f>I15+I16+I17</f>
        <v>0</v>
      </c>
      <c r="J13" s="138">
        <f>J15+J16+J17</f>
        <v>0</v>
      </c>
      <c r="K13" s="138">
        <f>K15+K16+K17</f>
        <v>0</v>
      </c>
      <c r="L13" s="138">
        <f>L15+L16+L17</f>
        <v>0</v>
      </c>
      <c r="M13" s="139" t="e">
        <f t="shared" si="2"/>
        <v>#DIV/0!</v>
      </c>
      <c r="N13" s="140">
        <f t="shared" si="3"/>
        <v>0</v>
      </c>
      <c r="O13" s="141">
        <f>O14+O15+O16+O17</f>
        <v>0</v>
      </c>
      <c r="P13" s="141">
        <f>P14+P15+P16+P17</f>
        <v>0</v>
      </c>
      <c r="Q13" s="141">
        <f>Q14+Q15+Q16+Q17</f>
        <v>0</v>
      </c>
      <c r="R13" s="141">
        <f>R14+R15+R16+R17</f>
        <v>0</v>
      </c>
      <c r="S13" s="394"/>
      <c r="T13" s="395"/>
      <c r="U13" s="395"/>
      <c r="V13" s="395"/>
      <c r="W13" s="395"/>
    </row>
    <row r="14" spans="1:23" ht="12.75">
      <c r="A14" s="144" t="s">
        <v>40</v>
      </c>
      <c r="B14" s="137" t="s">
        <v>117</v>
      </c>
      <c r="C14" s="138">
        <v>0</v>
      </c>
      <c r="D14" s="138">
        <f>6!D14</f>
        <v>0</v>
      </c>
      <c r="E14" s="138">
        <f>6!E14</f>
        <v>0</v>
      </c>
      <c r="F14" s="138">
        <f>6!F14</f>
        <v>0</v>
      </c>
      <c r="G14" s="138">
        <f>6!G14</f>
        <v>0</v>
      </c>
      <c r="H14" s="138">
        <f t="shared" si="1"/>
        <v>0</v>
      </c>
      <c r="I14" s="138">
        <f>6!I14</f>
        <v>0</v>
      </c>
      <c r="J14" s="138">
        <f>6!J14</f>
        <v>0</v>
      </c>
      <c r="K14" s="138">
        <f>6!K14</f>
        <v>0</v>
      </c>
      <c r="L14" s="138">
        <f>6!L14</f>
        <v>0</v>
      </c>
      <c r="M14" s="139" t="e">
        <f t="shared" si="2"/>
        <v>#DIV/0!</v>
      </c>
      <c r="N14" s="140">
        <f t="shared" si="3"/>
        <v>0</v>
      </c>
      <c r="O14" s="141">
        <f>6!O14</f>
        <v>0</v>
      </c>
      <c r="P14" s="141">
        <f>6!P14</f>
        <v>0</v>
      </c>
      <c r="Q14" s="141">
        <f>6!Q14</f>
        <v>0</v>
      </c>
      <c r="R14" s="141">
        <f>6!R14</f>
        <v>0</v>
      </c>
      <c r="S14" s="394"/>
      <c r="T14" s="394"/>
      <c r="U14" s="394"/>
      <c r="V14" s="394"/>
      <c r="W14" s="394"/>
    </row>
    <row r="15" spans="1:23" ht="12.75">
      <c r="A15" s="144" t="s">
        <v>121</v>
      </c>
      <c r="B15" s="152" t="s">
        <v>122</v>
      </c>
      <c r="C15" s="138">
        <f>D15+E15+F15+G15</f>
        <v>0</v>
      </c>
      <c r="D15" s="138">
        <f>6!D18</f>
        <v>0</v>
      </c>
      <c r="E15" s="138">
        <f>6!E18</f>
        <v>0</v>
      </c>
      <c r="F15" s="138">
        <f>6!F18</f>
        <v>0</v>
      </c>
      <c r="G15" s="138">
        <f>6!G18</f>
        <v>0</v>
      </c>
      <c r="H15" s="138">
        <f t="shared" si="1"/>
        <v>0</v>
      </c>
      <c r="I15" s="138">
        <f>6!I18</f>
        <v>0</v>
      </c>
      <c r="J15" s="138">
        <f>6!J18</f>
        <v>0</v>
      </c>
      <c r="K15" s="138">
        <f>6!K18</f>
        <v>0</v>
      </c>
      <c r="L15" s="138">
        <f>6!L18</f>
        <v>0</v>
      </c>
      <c r="M15" s="139" t="e">
        <f t="shared" si="2"/>
        <v>#DIV/0!</v>
      </c>
      <c r="N15" s="140">
        <f t="shared" si="3"/>
        <v>0</v>
      </c>
      <c r="O15" s="141">
        <f>6!O18</f>
        <v>0</v>
      </c>
      <c r="P15" s="141">
        <f>6!P18</f>
        <v>0</v>
      </c>
      <c r="Q15" s="141">
        <f>6!Q18</f>
        <v>0</v>
      </c>
      <c r="R15" s="141">
        <f>6!R18</f>
        <v>0</v>
      </c>
      <c r="S15" s="394"/>
      <c r="T15" s="395"/>
      <c r="U15" s="395"/>
      <c r="V15" s="395"/>
      <c r="W15" s="395"/>
    </row>
    <row r="16" spans="1:23" ht="12.75">
      <c r="A16" s="144" t="s">
        <v>123</v>
      </c>
      <c r="B16" s="152" t="s">
        <v>124</v>
      </c>
      <c r="C16" s="138">
        <f>D16+E16+F16+G16</f>
        <v>0</v>
      </c>
      <c r="D16" s="138">
        <f>6!D22</f>
        <v>0</v>
      </c>
      <c r="E16" s="138">
        <f>6!E22</f>
        <v>0</v>
      </c>
      <c r="F16" s="138">
        <f>6!F22</f>
        <v>0</v>
      </c>
      <c r="G16" s="138">
        <f>6!G22</f>
        <v>0</v>
      </c>
      <c r="H16" s="138">
        <f t="shared" si="1"/>
        <v>0</v>
      </c>
      <c r="I16" s="138">
        <f>6!I22</f>
        <v>0</v>
      </c>
      <c r="J16" s="138">
        <f>6!J22</f>
        <v>0</v>
      </c>
      <c r="K16" s="138">
        <f>6!K22</f>
        <v>0</v>
      </c>
      <c r="L16" s="138">
        <f>6!L22</f>
        <v>0</v>
      </c>
      <c r="M16" s="139" t="e">
        <f t="shared" si="2"/>
        <v>#DIV/0!</v>
      </c>
      <c r="N16" s="140">
        <f t="shared" si="3"/>
        <v>0</v>
      </c>
      <c r="O16" s="141">
        <f>6!O22</f>
        <v>0</v>
      </c>
      <c r="P16" s="141">
        <f>6!P22</f>
        <v>0</v>
      </c>
      <c r="Q16" s="141">
        <f>6!Q22</f>
        <v>0</v>
      </c>
      <c r="R16" s="141">
        <f>6!R22</f>
        <v>0</v>
      </c>
      <c r="S16" s="394"/>
      <c r="T16" s="395"/>
      <c r="U16" s="395"/>
      <c r="V16" s="395"/>
      <c r="W16" s="395"/>
    </row>
    <row r="17" spans="1:23" ht="12.75">
      <c r="A17" s="144" t="s">
        <v>125</v>
      </c>
      <c r="B17" s="156" t="s">
        <v>136</v>
      </c>
      <c r="C17" s="138">
        <f>D17+E17+F17+G17</f>
        <v>0</v>
      </c>
      <c r="D17" s="138">
        <f>6!D26</f>
        <v>0</v>
      </c>
      <c r="E17" s="138">
        <f>6!E26</f>
        <v>0</v>
      </c>
      <c r="F17" s="138">
        <f>6!F26</f>
        <v>0</v>
      </c>
      <c r="G17" s="138">
        <f>6!G26</f>
        <v>0</v>
      </c>
      <c r="H17" s="138">
        <f t="shared" si="1"/>
        <v>0</v>
      </c>
      <c r="I17" s="138">
        <f>6!I26</f>
        <v>0</v>
      </c>
      <c r="J17" s="138">
        <f>6!J26</f>
        <v>0</v>
      </c>
      <c r="K17" s="138">
        <f>6!K26</f>
        <v>0</v>
      </c>
      <c r="L17" s="138">
        <f>6!L26</f>
        <v>0</v>
      </c>
      <c r="M17" s="139" t="e">
        <f t="shared" si="2"/>
        <v>#DIV/0!</v>
      </c>
      <c r="N17" s="140">
        <f t="shared" si="3"/>
        <v>0</v>
      </c>
      <c r="O17" s="141">
        <f>6!O26</f>
        <v>0</v>
      </c>
      <c r="P17" s="141">
        <f>6!P26</f>
        <v>0</v>
      </c>
      <c r="Q17" s="141">
        <f>6!Q26</f>
        <v>0</v>
      </c>
      <c r="R17" s="141">
        <f>6!R26</f>
        <v>0</v>
      </c>
      <c r="S17" s="394"/>
      <c r="T17" s="395"/>
      <c r="U17" s="395"/>
      <c r="V17" s="395"/>
      <c r="W17" s="395"/>
    </row>
    <row r="18" spans="1:23" ht="12.75">
      <c r="A18" s="144" t="s">
        <v>12</v>
      </c>
      <c r="B18" s="157" t="s">
        <v>78</v>
      </c>
      <c r="C18" s="138">
        <f>D18+E18+F18+G18</f>
        <v>0</v>
      </c>
      <c r="D18" s="138">
        <f>6!D30</f>
        <v>0</v>
      </c>
      <c r="E18" s="138">
        <f>6!E30</f>
        <v>0</v>
      </c>
      <c r="F18" s="138">
        <f>6!F30</f>
        <v>0</v>
      </c>
      <c r="G18" s="138">
        <f>6!G30</f>
        <v>0</v>
      </c>
      <c r="H18" s="138">
        <f t="shared" si="1"/>
        <v>0</v>
      </c>
      <c r="I18" s="138">
        <f>6!I30</f>
        <v>0</v>
      </c>
      <c r="J18" s="138">
        <f>6!J30</f>
        <v>0</v>
      </c>
      <c r="K18" s="138">
        <f>6!K30</f>
        <v>0</v>
      </c>
      <c r="L18" s="138">
        <f>6!L30</f>
        <v>0</v>
      </c>
      <c r="M18" s="139" t="e">
        <f t="shared" si="2"/>
        <v>#DIV/0!</v>
      </c>
      <c r="N18" s="140">
        <f t="shared" si="3"/>
        <v>0</v>
      </c>
      <c r="O18" s="141">
        <f>6!O30</f>
        <v>0</v>
      </c>
      <c r="P18" s="141">
        <f>6!P30</f>
        <v>0</v>
      </c>
      <c r="Q18" s="141">
        <f>6!Q30</f>
        <v>0</v>
      </c>
      <c r="R18" s="141">
        <f>6!R30</f>
        <v>0</v>
      </c>
      <c r="S18" s="394"/>
      <c r="T18" s="395"/>
      <c r="U18" s="395"/>
      <c r="V18" s="395"/>
      <c r="W18" s="395"/>
    </row>
    <row r="19" spans="1:23" ht="12.75">
      <c r="A19" s="144" t="s">
        <v>130</v>
      </c>
      <c r="B19" s="145" t="s">
        <v>131</v>
      </c>
      <c r="C19" s="138">
        <f>D19+E19+F19+G19</f>
        <v>0</v>
      </c>
      <c r="D19" s="138">
        <f>D9+D13+D18</f>
        <v>0</v>
      </c>
      <c r="E19" s="138">
        <f>E9+E13+E18</f>
        <v>0</v>
      </c>
      <c r="F19" s="138">
        <f>F9+F13+F18</f>
        <v>0</v>
      </c>
      <c r="G19" s="138">
        <f>G9+G13+G18</f>
        <v>0</v>
      </c>
      <c r="H19" s="138">
        <f>I19+J19+K19+L19</f>
        <v>0</v>
      </c>
      <c r="I19" s="138">
        <f>I9+I13+I18</f>
        <v>0</v>
      </c>
      <c r="J19" s="138">
        <f>J9+J13+J18</f>
        <v>0</v>
      </c>
      <c r="K19" s="138">
        <f>K9+K13+K18</f>
        <v>0</v>
      </c>
      <c r="L19" s="138">
        <f>L9+L13+L18</f>
        <v>0</v>
      </c>
      <c r="M19" s="139" t="e">
        <f>C19/H19*1000</f>
        <v>#DIV/0!</v>
      </c>
      <c r="N19" s="140">
        <f t="shared" si="3"/>
        <v>0</v>
      </c>
      <c r="O19" s="141">
        <f>O9+O13+O18</f>
        <v>0</v>
      </c>
      <c r="P19" s="141">
        <f>P9+P13+P18</f>
        <v>0</v>
      </c>
      <c r="Q19" s="141">
        <f>Q9+Q13+Q18</f>
        <v>0</v>
      </c>
      <c r="R19" s="141">
        <f>R9+R13+R18</f>
        <v>0</v>
      </c>
      <c r="S19" s="394"/>
      <c r="T19" s="395"/>
      <c r="U19" s="395"/>
      <c r="V19" s="395"/>
      <c r="W19" s="395"/>
    </row>
    <row r="20" spans="1:23" s="36" customFormat="1" ht="12.75">
      <c r="A20" s="158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59"/>
      <c r="N20" s="160"/>
      <c r="O20" s="161"/>
      <c r="P20" s="161"/>
      <c r="Q20" s="161"/>
      <c r="R20" s="161"/>
      <c r="S20" s="34"/>
      <c r="T20" s="180"/>
      <c r="U20" s="180"/>
      <c r="V20" s="180"/>
      <c r="W20" s="180"/>
    </row>
    <row r="21" ht="12.75">
      <c r="B21" s="175" t="s">
        <v>132</v>
      </c>
    </row>
    <row r="22" ht="12.75">
      <c r="B22" s="179" t="s">
        <v>133</v>
      </c>
    </row>
    <row r="23" ht="12.75">
      <c r="B23" s="179" t="s">
        <v>134</v>
      </c>
    </row>
    <row r="24" spans="1:23" ht="12.75">
      <c r="A24" s="158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59"/>
      <c r="N24" s="160"/>
      <c r="O24" s="161"/>
      <c r="P24" s="161"/>
      <c r="Q24" s="161"/>
      <c r="R24" s="161"/>
      <c r="S24" s="34"/>
      <c r="T24" s="180"/>
      <c r="U24" s="180"/>
      <c r="V24" s="180"/>
      <c r="W24" s="180"/>
    </row>
    <row r="25" spans="1:23" s="88" customFormat="1" ht="15.75">
      <c r="A25" s="166"/>
      <c r="B25" s="167"/>
      <c r="C25" s="168" t="str">
        <f>Лист1!A19</f>
        <v>Генеральный директор</v>
      </c>
      <c r="D25" s="169"/>
      <c r="E25" s="169"/>
      <c r="F25" s="169"/>
      <c r="G25" s="169"/>
      <c r="H25" s="169"/>
      <c r="I25" s="169"/>
      <c r="J25" s="169"/>
      <c r="K25" s="169"/>
      <c r="L25" s="168" t="str">
        <f>3!E25</f>
        <v>Тихонова Т.Е.</v>
      </c>
      <c r="M25" s="170"/>
      <c r="N25" s="171"/>
      <c r="O25" s="172"/>
      <c r="P25" s="172"/>
      <c r="Q25" s="172"/>
      <c r="R25" s="172"/>
      <c r="S25" s="167"/>
      <c r="T25" s="181"/>
      <c r="U25" s="181"/>
      <c r="V25" s="181"/>
      <c r="W25" s="181"/>
    </row>
    <row r="26" spans="1:23" s="88" customFormat="1" ht="15.75">
      <c r="A26" s="166"/>
      <c r="B26" s="167"/>
      <c r="C26" s="168"/>
      <c r="D26" s="169"/>
      <c r="E26" s="169"/>
      <c r="F26" s="169"/>
      <c r="G26" s="169"/>
      <c r="H26" s="169"/>
      <c r="I26" s="169"/>
      <c r="J26" s="169"/>
      <c r="K26" s="169"/>
      <c r="L26" s="168"/>
      <c r="M26" s="170"/>
      <c r="N26" s="171"/>
      <c r="O26" s="172"/>
      <c r="P26" s="172"/>
      <c r="Q26" s="172"/>
      <c r="R26" s="172"/>
      <c r="S26" s="167"/>
      <c r="T26" s="181"/>
      <c r="U26" s="181"/>
      <c r="V26" s="181"/>
      <c r="W26" s="181"/>
    </row>
    <row r="27" spans="1:23" s="88" customFormat="1" ht="15.75">
      <c r="A27" s="166"/>
      <c r="B27" s="167"/>
      <c r="C27" s="168"/>
      <c r="D27" s="169"/>
      <c r="E27" s="169"/>
      <c r="F27" s="169"/>
      <c r="G27" s="169"/>
      <c r="H27" s="169"/>
      <c r="I27" s="169"/>
      <c r="J27" s="169"/>
      <c r="K27" s="169"/>
      <c r="L27" s="168"/>
      <c r="M27" s="170"/>
      <c r="N27" s="171"/>
      <c r="O27" s="172"/>
      <c r="P27" s="172"/>
      <c r="Q27" s="172"/>
      <c r="R27" s="172"/>
      <c r="S27" s="167"/>
      <c r="T27" s="181"/>
      <c r="U27" s="181"/>
      <c r="V27" s="181"/>
      <c r="W27" s="181"/>
    </row>
    <row r="28" spans="1:23" s="88" customFormat="1" ht="15.75">
      <c r="A28" s="166"/>
      <c r="B28" s="167"/>
      <c r="C28" s="168"/>
      <c r="D28" s="169"/>
      <c r="E28" s="169"/>
      <c r="F28" s="169"/>
      <c r="G28" s="169"/>
      <c r="H28" s="169"/>
      <c r="I28" s="169"/>
      <c r="J28" s="169"/>
      <c r="K28" s="169"/>
      <c r="L28" s="168"/>
      <c r="M28" s="170"/>
      <c r="N28" s="171"/>
      <c r="O28" s="172"/>
      <c r="P28" s="172"/>
      <c r="Q28" s="172"/>
      <c r="R28" s="172"/>
      <c r="S28" s="167"/>
      <c r="T28" s="181"/>
      <c r="U28" s="181"/>
      <c r="V28" s="181"/>
      <c r="W28" s="181"/>
    </row>
    <row r="29" spans="1:23" ht="12.75">
      <c r="A29" s="553" t="str">
        <f>6!A43</f>
        <v>20____ ожидаемый</v>
      </c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5"/>
    </row>
    <row r="30" spans="1:23" ht="12.75">
      <c r="A30" s="136">
        <v>1</v>
      </c>
      <c r="B30" s="137" t="s">
        <v>112</v>
      </c>
      <c r="C30" s="138">
        <f>D30+E30+F30+G30</f>
        <v>0</v>
      </c>
      <c r="D30" s="138">
        <f>SUM(D31:D33)</f>
        <v>0</v>
      </c>
      <c r="E30" s="138">
        <f>SUM(E31:E33)</f>
        <v>0</v>
      </c>
      <c r="F30" s="138">
        <f>SUM(F31:F33)</f>
        <v>0</v>
      </c>
      <c r="G30" s="138">
        <f>SUM(G31:G33)</f>
        <v>0</v>
      </c>
      <c r="H30" s="138">
        <f aca="true" t="shared" si="4" ref="H30:H39">I30+J30+K30+L30</f>
        <v>0</v>
      </c>
      <c r="I30" s="138">
        <f>SUM(I31:I33)</f>
        <v>0</v>
      </c>
      <c r="J30" s="138">
        <f>SUM(J31:J33)</f>
        <v>0</v>
      </c>
      <c r="K30" s="138">
        <f>SUM(K31:K33)</f>
        <v>0</v>
      </c>
      <c r="L30" s="138">
        <f>SUM(L31:L33)</f>
        <v>0</v>
      </c>
      <c r="M30" s="139" t="e">
        <f aca="true" t="shared" si="5" ref="M30:M39">C30/H30*1000</f>
        <v>#DIV/0!</v>
      </c>
      <c r="N30" s="140">
        <f aca="true" t="shared" si="6" ref="N30:N40">SUM(O30:R30)</f>
        <v>0</v>
      </c>
      <c r="O30" s="141">
        <f>SUM(O31:O33)</f>
        <v>0</v>
      </c>
      <c r="P30" s="141">
        <f>SUM(P31:P33)</f>
        <v>0</v>
      </c>
      <c r="Q30" s="141">
        <f>SUM(Q31:Q33)</f>
        <v>0</v>
      </c>
      <c r="R30" s="141">
        <f>SUM(R31:R33)</f>
        <v>0</v>
      </c>
      <c r="S30" s="394"/>
      <c r="T30" s="395"/>
      <c r="U30" s="395"/>
      <c r="V30" s="395"/>
      <c r="W30" s="395"/>
    </row>
    <row r="31" spans="1:23" ht="12.75">
      <c r="A31" s="144" t="s">
        <v>17</v>
      </c>
      <c r="B31" s="145" t="s">
        <v>113</v>
      </c>
      <c r="C31" s="138">
        <f>D31+E31+F31+G31</f>
        <v>0</v>
      </c>
      <c r="D31" s="138">
        <f>6!D45</f>
        <v>0</v>
      </c>
      <c r="E31" s="138">
        <f>6!E45</f>
        <v>0</v>
      </c>
      <c r="F31" s="138">
        <f>6!F45</f>
        <v>0</v>
      </c>
      <c r="G31" s="138">
        <f>6!G45</f>
        <v>0</v>
      </c>
      <c r="H31" s="138">
        <f t="shared" si="4"/>
        <v>0</v>
      </c>
      <c r="I31" s="138">
        <f>6!I45</f>
        <v>0</v>
      </c>
      <c r="J31" s="138">
        <f>6!J45</f>
        <v>0</v>
      </c>
      <c r="K31" s="138">
        <f>6!K45</f>
        <v>0</v>
      </c>
      <c r="L31" s="138">
        <f>6!L45</f>
        <v>0</v>
      </c>
      <c r="M31" s="139" t="e">
        <f t="shared" si="5"/>
        <v>#DIV/0!</v>
      </c>
      <c r="N31" s="140">
        <f t="shared" si="6"/>
        <v>0</v>
      </c>
      <c r="O31" s="396"/>
      <c r="P31" s="396"/>
      <c r="Q31" s="396"/>
      <c r="R31" s="396"/>
      <c r="S31" s="394"/>
      <c r="T31" s="395"/>
      <c r="U31" s="395"/>
      <c r="V31" s="395"/>
      <c r="W31" s="395"/>
    </row>
    <row r="32" spans="1:23" ht="12.75">
      <c r="A32" s="144" t="s">
        <v>19</v>
      </c>
      <c r="B32" s="145" t="s">
        <v>114</v>
      </c>
      <c r="C32" s="138">
        <f>D32+E32+F32+G32</f>
        <v>0</v>
      </c>
      <c r="D32" s="138">
        <f>6!D46</f>
        <v>0</v>
      </c>
      <c r="E32" s="138">
        <f>6!E46</f>
        <v>0</v>
      </c>
      <c r="F32" s="138">
        <f>6!F46</f>
        <v>0</v>
      </c>
      <c r="G32" s="138">
        <f>6!G46</f>
        <v>0</v>
      </c>
      <c r="H32" s="138">
        <f t="shared" si="4"/>
        <v>0</v>
      </c>
      <c r="I32" s="138">
        <f>6!I46</f>
        <v>0</v>
      </c>
      <c r="J32" s="138">
        <f>6!J46</f>
        <v>0</v>
      </c>
      <c r="K32" s="138">
        <f>6!K46</f>
        <v>0</v>
      </c>
      <c r="L32" s="138">
        <f>6!L46</f>
        <v>0</v>
      </c>
      <c r="M32" s="139" t="e">
        <f t="shared" si="5"/>
        <v>#DIV/0!</v>
      </c>
      <c r="N32" s="140">
        <f t="shared" si="6"/>
        <v>0</v>
      </c>
      <c r="O32" s="396"/>
      <c r="P32" s="396"/>
      <c r="Q32" s="396"/>
      <c r="R32" s="396"/>
      <c r="S32" s="394"/>
      <c r="T32" s="395"/>
      <c r="U32" s="395"/>
      <c r="V32" s="395"/>
      <c r="W32" s="395"/>
    </row>
    <row r="33" spans="1:23" ht="25.5">
      <c r="A33" s="144" t="s">
        <v>21</v>
      </c>
      <c r="B33" s="147" t="s">
        <v>115</v>
      </c>
      <c r="C33" s="138">
        <f>D33+E33+F33+G33</f>
        <v>0</v>
      </c>
      <c r="D33" s="138">
        <f>6!D47</f>
        <v>0</v>
      </c>
      <c r="E33" s="138">
        <f>6!E47</f>
        <v>0</v>
      </c>
      <c r="F33" s="138">
        <f>6!F47</f>
        <v>0</v>
      </c>
      <c r="G33" s="138">
        <f>6!G47</f>
        <v>0</v>
      </c>
      <c r="H33" s="138">
        <f t="shared" si="4"/>
        <v>0</v>
      </c>
      <c r="I33" s="138">
        <f>6!I47</f>
        <v>0</v>
      </c>
      <c r="J33" s="138">
        <f>6!J47</f>
        <v>0</v>
      </c>
      <c r="K33" s="138">
        <f>6!K47</f>
        <v>0</v>
      </c>
      <c r="L33" s="138">
        <f>6!L47</f>
        <v>0</v>
      </c>
      <c r="M33" s="139" t="e">
        <f t="shared" si="5"/>
        <v>#DIV/0!</v>
      </c>
      <c r="N33" s="140">
        <f t="shared" si="6"/>
        <v>0</v>
      </c>
      <c r="O33" s="396"/>
      <c r="P33" s="396"/>
      <c r="Q33" s="396"/>
      <c r="R33" s="396"/>
      <c r="S33" s="394"/>
      <c r="T33" s="395"/>
      <c r="U33" s="395"/>
      <c r="V33" s="395"/>
      <c r="W33" s="395"/>
    </row>
    <row r="34" spans="1:23" ht="12.75">
      <c r="A34" s="136" t="s">
        <v>37</v>
      </c>
      <c r="B34" s="137" t="s">
        <v>116</v>
      </c>
      <c r="C34" s="138">
        <f>D34+E34+F34+G34</f>
        <v>0</v>
      </c>
      <c r="D34" s="138">
        <f>D36+D37+D38</f>
        <v>0</v>
      </c>
      <c r="E34" s="138">
        <f>E36+E37+E38</f>
        <v>0</v>
      </c>
      <c r="F34" s="138">
        <f>F36+F37+F38</f>
        <v>0</v>
      </c>
      <c r="G34" s="138">
        <f>G36+G37+G38</f>
        <v>0</v>
      </c>
      <c r="H34" s="138">
        <f t="shared" si="4"/>
        <v>0</v>
      </c>
      <c r="I34" s="138">
        <f>I36+I37+I38</f>
        <v>0</v>
      </c>
      <c r="J34" s="138">
        <f>J36+J37+J38</f>
        <v>0</v>
      </c>
      <c r="K34" s="138">
        <f>K36+K37+K38</f>
        <v>0</v>
      </c>
      <c r="L34" s="138">
        <f>L36+L37+L38</f>
        <v>0</v>
      </c>
      <c r="M34" s="139" t="e">
        <f t="shared" si="5"/>
        <v>#DIV/0!</v>
      </c>
      <c r="N34" s="140">
        <f t="shared" si="6"/>
        <v>0</v>
      </c>
      <c r="O34" s="141">
        <f>O35+O36+O37+O38</f>
        <v>0</v>
      </c>
      <c r="P34" s="141">
        <f>P35+P36+P37+P38</f>
        <v>0</v>
      </c>
      <c r="Q34" s="141">
        <f>Q35+Q36+Q37+Q38</f>
        <v>0</v>
      </c>
      <c r="R34" s="141">
        <f>R35+R36+R37+R38</f>
        <v>0</v>
      </c>
      <c r="S34" s="394"/>
      <c r="T34" s="395"/>
      <c r="U34" s="395"/>
      <c r="V34" s="395"/>
      <c r="W34" s="395"/>
    </row>
    <row r="35" spans="1:23" ht="12.75">
      <c r="A35" s="144" t="s">
        <v>40</v>
      </c>
      <c r="B35" s="137" t="s">
        <v>117</v>
      </c>
      <c r="C35" s="138">
        <v>0</v>
      </c>
      <c r="D35" s="138">
        <f>6!D49</f>
        <v>0</v>
      </c>
      <c r="E35" s="138">
        <f>6!E49</f>
        <v>0</v>
      </c>
      <c r="F35" s="138">
        <f>6!F49</f>
        <v>0</v>
      </c>
      <c r="G35" s="138">
        <f>6!G49</f>
        <v>0</v>
      </c>
      <c r="H35" s="138">
        <f t="shared" si="4"/>
        <v>0</v>
      </c>
      <c r="I35" s="138">
        <f>6!I49</f>
        <v>0</v>
      </c>
      <c r="J35" s="138">
        <f>6!J49</f>
        <v>0</v>
      </c>
      <c r="K35" s="138">
        <f>6!K49</f>
        <v>0</v>
      </c>
      <c r="L35" s="138">
        <f>6!L49</f>
        <v>0</v>
      </c>
      <c r="M35" s="139" t="e">
        <f t="shared" si="5"/>
        <v>#DIV/0!</v>
      </c>
      <c r="N35" s="140">
        <f t="shared" si="6"/>
        <v>0</v>
      </c>
      <c r="O35" s="141">
        <f>6!O49</f>
        <v>0</v>
      </c>
      <c r="P35" s="141">
        <f>6!P49</f>
        <v>0</v>
      </c>
      <c r="Q35" s="141">
        <f>6!Q49</f>
        <v>0</v>
      </c>
      <c r="R35" s="141">
        <f>6!R49</f>
        <v>0</v>
      </c>
      <c r="S35" s="394"/>
      <c r="T35" s="394"/>
      <c r="U35" s="394"/>
      <c r="V35" s="394"/>
      <c r="W35" s="394"/>
    </row>
    <row r="36" spans="1:23" ht="12.75">
      <c r="A36" s="144" t="s">
        <v>121</v>
      </c>
      <c r="B36" s="152" t="s">
        <v>122</v>
      </c>
      <c r="C36" s="138">
        <f>D36+E36+F36+G36</f>
        <v>0</v>
      </c>
      <c r="D36" s="138">
        <f>6!D53</f>
        <v>0</v>
      </c>
      <c r="E36" s="138">
        <f>6!E53</f>
        <v>0</v>
      </c>
      <c r="F36" s="138">
        <f>6!F53</f>
        <v>0</v>
      </c>
      <c r="G36" s="138">
        <f>6!G53</f>
        <v>0</v>
      </c>
      <c r="H36" s="138">
        <f t="shared" si="4"/>
        <v>0</v>
      </c>
      <c r="I36" s="138">
        <f>6!I53</f>
        <v>0</v>
      </c>
      <c r="J36" s="138">
        <f>6!J53</f>
        <v>0</v>
      </c>
      <c r="K36" s="138">
        <f>6!K53</f>
        <v>0</v>
      </c>
      <c r="L36" s="138">
        <f>6!L53</f>
        <v>0</v>
      </c>
      <c r="M36" s="139" t="e">
        <f t="shared" si="5"/>
        <v>#DIV/0!</v>
      </c>
      <c r="N36" s="140">
        <f t="shared" si="6"/>
        <v>0</v>
      </c>
      <c r="O36" s="153">
        <f>6!O53</f>
        <v>0</v>
      </c>
      <c r="P36" s="153">
        <f>6!P53</f>
        <v>0</v>
      </c>
      <c r="Q36" s="153">
        <f>6!Q53</f>
        <v>0</v>
      </c>
      <c r="R36" s="153">
        <f>6!R53</f>
        <v>0</v>
      </c>
      <c r="S36" s="394"/>
      <c r="T36" s="395"/>
      <c r="U36" s="395"/>
      <c r="V36" s="395"/>
      <c r="W36" s="395"/>
    </row>
    <row r="37" spans="1:23" ht="12.75">
      <c r="A37" s="144" t="s">
        <v>123</v>
      </c>
      <c r="B37" s="152" t="s">
        <v>124</v>
      </c>
      <c r="C37" s="138">
        <f>D37+E37+F37+G37</f>
        <v>0</v>
      </c>
      <c r="D37" s="138">
        <f>6!D57</f>
        <v>0</v>
      </c>
      <c r="E37" s="138">
        <f>6!E57</f>
        <v>0</v>
      </c>
      <c r="F37" s="138">
        <f>6!F57</f>
        <v>0</v>
      </c>
      <c r="G37" s="138">
        <f>6!G57</f>
        <v>0</v>
      </c>
      <c r="H37" s="138">
        <f t="shared" si="4"/>
        <v>0</v>
      </c>
      <c r="I37" s="138">
        <f>6!I57</f>
        <v>0</v>
      </c>
      <c r="J37" s="138">
        <f>6!J57</f>
        <v>0</v>
      </c>
      <c r="K37" s="138">
        <f>6!K57</f>
        <v>0</v>
      </c>
      <c r="L37" s="138">
        <f>6!L57</f>
        <v>0</v>
      </c>
      <c r="M37" s="139" t="e">
        <f t="shared" si="5"/>
        <v>#DIV/0!</v>
      </c>
      <c r="N37" s="140">
        <f t="shared" si="6"/>
        <v>0</v>
      </c>
      <c r="O37" s="153">
        <f>6!O57</f>
        <v>0</v>
      </c>
      <c r="P37" s="153">
        <f>6!P57</f>
        <v>0</v>
      </c>
      <c r="Q37" s="153">
        <f>6!Q57</f>
        <v>0</v>
      </c>
      <c r="R37" s="153">
        <f>6!R57</f>
        <v>0</v>
      </c>
      <c r="S37" s="394"/>
      <c r="T37" s="395"/>
      <c r="U37" s="395"/>
      <c r="V37" s="395"/>
      <c r="W37" s="395"/>
    </row>
    <row r="38" spans="1:23" ht="12.75">
      <c r="A38" s="144" t="s">
        <v>125</v>
      </c>
      <c r="B38" s="156" t="s">
        <v>136</v>
      </c>
      <c r="C38" s="138">
        <f>D38+E38+F38+G38</f>
        <v>0</v>
      </c>
      <c r="D38" s="138">
        <f>6!D61</f>
        <v>0</v>
      </c>
      <c r="E38" s="138">
        <f>6!E61</f>
        <v>0</v>
      </c>
      <c r="F38" s="138">
        <f>6!F61</f>
        <v>0</v>
      </c>
      <c r="G38" s="138">
        <f>6!G61</f>
        <v>0</v>
      </c>
      <c r="H38" s="138">
        <f t="shared" si="4"/>
        <v>0</v>
      </c>
      <c r="I38" s="138">
        <f>6!I61</f>
        <v>0</v>
      </c>
      <c r="J38" s="138">
        <f>6!J61</f>
        <v>0</v>
      </c>
      <c r="K38" s="138">
        <f>6!K61</f>
        <v>0</v>
      </c>
      <c r="L38" s="138">
        <f>6!L61</f>
        <v>0</v>
      </c>
      <c r="M38" s="139" t="e">
        <f t="shared" si="5"/>
        <v>#DIV/0!</v>
      </c>
      <c r="N38" s="140">
        <f t="shared" si="6"/>
        <v>0</v>
      </c>
      <c r="O38" s="153">
        <f>6!O61</f>
        <v>0</v>
      </c>
      <c r="P38" s="153">
        <f>6!P61</f>
        <v>0</v>
      </c>
      <c r="Q38" s="153">
        <f>6!Q61</f>
        <v>0</v>
      </c>
      <c r="R38" s="153">
        <f>6!R61</f>
        <v>0</v>
      </c>
      <c r="S38" s="394"/>
      <c r="T38" s="395"/>
      <c r="U38" s="395"/>
      <c r="V38" s="395"/>
      <c r="W38" s="395"/>
    </row>
    <row r="39" spans="1:23" ht="12.75">
      <c r="A39" s="144" t="s">
        <v>12</v>
      </c>
      <c r="B39" s="157" t="s">
        <v>78</v>
      </c>
      <c r="C39" s="138">
        <f>D39+E39+F39+G39</f>
        <v>0</v>
      </c>
      <c r="D39" s="138">
        <f>6!D65</f>
        <v>0</v>
      </c>
      <c r="E39" s="138">
        <f>6!E65</f>
        <v>0</v>
      </c>
      <c r="F39" s="138">
        <f>6!F65</f>
        <v>0</v>
      </c>
      <c r="G39" s="138">
        <f>6!G65</f>
        <v>0</v>
      </c>
      <c r="H39" s="138">
        <f t="shared" si="4"/>
        <v>0</v>
      </c>
      <c r="I39" s="138">
        <f>6!I65</f>
        <v>0</v>
      </c>
      <c r="J39" s="138">
        <f>6!J65</f>
        <v>0</v>
      </c>
      <c r="K39" s="138">
        <f>6!K65</f>
        <v>0</v>
      </c>
      <c r="L39" s="138">
        <f>6!L65</f>
        <v>0</v>
      </c>
      <c r="M39" s="139" t="e">
        <f t="shared" si="5"/>
        <v>#DIV/0!</v>
      </c>
      <c r="N39" s="140">
        <f t="shared" si="6"/>
        <v>0</v>
      </c>
      <c r="O39" s="153">
        <f>6!O65</f>
        <v>0</v>
      </c>
      <c r="P39" s="153">
        <f>6!P65</f>
        <v>0</v>
      </c>
      <c r="Q39" s="153">
        <f>6!Q65</f>
        <v>0</v>
      </c>
      <c r="R39" s="153">
        <f>6!R65</f>
        <v>0</v>
      </c>
      <c r="S39" s="394"/>
      <c r="T39" s="395"/>
      <c r="U39" s="395"/>
      <c r="V39" s="395"/>
      <c r="W39" s="395"/>
    </row>
    <row r="40" spans="1:23" ht="12.75">
      <c r="A40" s="144" t="s">
        <v>130</v>
      </c>
      <c r="B40" s="145" t="s">
        <v>131</v>
      </c>
      <c r="C40" s="138">
        <f>D40+E40+F40+G40</f>
        <v>0</v>
      </c>
      <c r="D40" s="138">
        <f>D30+D34+D39</f>
        <v>0</v>
      </c>
      <c r="E40" s="138">
        <f>E30+E34+E39</f>
        <v>0</v>
      </c>
      <c r="F40" s="138">
        <f>F30+F34+F39</f>
        <v>0</v>
      </c>
      <c r="G40" s="138">
        <f>G30+G34+G39</f>
        <v>0</v>
      </c>
      <c r="H40" s="138">
        <f>I40+J40+K40+L40</f>
        <v>0</v>
      </c>
      <c r="I40" s="138">
        <f>I30+I34+I39</f>
        <v>0</v>
      </c>
      <c r="J40" s="138">
        <f>J30+J34+J39</f>
        <v>0</v>
      </c>
      <c r="K40" s="138">
        <f>K30+K34+K39</f>
        <v>0</v>
      </c>
      <c r="L40" s="138">
        <f>L30+L34+L39</f>
        <v>0</v>
      </c>
      <c r="M40" s="139" t="e">
        <f>C40/H40*1000</f>
        <v>#DIV/0!</v>
      </c>
      <c r="N40" s="140">
        <f t="shared" si="6"/>
        <v>0</v>
      </c>
      <c r="O40" s="141">
        <f>O30+O34+O39</f>
        <v>0</v>
      </c>
      <c r="P40" s="141">
        <f>P30+P34+P39</f>
        <v>0</v>
      </c>
      <c r="Q40" s="141">
        <f>Q30+Q34+Q39</f>
        <v>0</v>
      </c>
      <c r="R40" s="141">
        <f>R30+R34+R39</f>
        <v>0</v>
      </c>
      <c r="S40" s="394"/>
      <c r="T40" s="395"/>
      <c r="U40" s="395"/>
      <c r="V40" s="395"/>
      <c r="W40" s="395"/>
    </row>
    <row r="41" spans="1:23" s="36" customFormat="1" ht="12.75">
      <c r="A41" s="158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159"/>
      <c r="N41" s="160"/>
      <c r="O41" s="161"/>
      <c r="P41" s="161"/>
      <c r="Q41" s="161"/>
      <c r="R41" s="161"/>
      <c r="S41" s="34"/>
      <c r="T41" s="180"/>
      <c r="U41" s="180"/>
      <c r="V41" s="180"/>
      <c r="W41" s="180"/>
    </row>
    <row r="42" ht="12.75">
      <c r="B42" s="175" t="s">
        <v>132</v>
      </c>
    </row>
    <row r="43" ht="12.75">
      <c r="B43" s="179" t="s">
        <v>133</v>
      </c>
    </row>
    <row r="44" ht="12.75">
      <c r="B44" s="179" t="s">
        <v>134</v>
      </c>
    </row>
    <row r="45" ht="12.75">
      <c r="B45" s="179"/>
    </row>
    <row r="46" spans="1:23" ht="12.75">
      <c r="A46" s="158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159"/>
      <c r="N46" s="160"/>
      <c r="O46" s="161"/>
      <c r="P46" s="161"/>
      <c r="Q46" s="161"/>
      <c r="R46" s="161"/>
      <c r="S46" s="34"/>
      <c r="T46" s="180"/>
      <c r="U46" s="180"/>
      <c r="V46" s="180"/>
      <c r="W46" s="180"/>
    </row>
    <row r="47" spans="1:23" s="88" customFormat="1" ht="15.75">
      <c r="A47" s="166"/>
      <c r="B47" s="167"/>
      <c r="C47" s="168" t="str">
        <f>Лист1!A19</f>
        <v>Генеральный директор</v>
      </c>
      <c r="D47" s="169"/>
      <c r="E47" s="169"/>
      <c r="F47" s="169"/>
      <c r="G47" s="169"/>
      <c r="H47" s="169"/>
      <c r="I47" s="169"/>
      <c r="J47" s="169"/>
      <c r="K47" s="169"/>
      <c r="L47" s="168" t="str">
        <f>3!E25</f>
        <v>Тихонова Т.Е.</v>
      </c>
      <c r="M47" s="170"/>
      <c r="N47" s="171"/>
      <c r="O47" s="172"/>
      <c r="P47" s="172"/>
      <c r="Q47" s="172"/>
      <c r="R47" s="172"/>
      <c r="S47" s="167"/>
      <c r="T47" s="181"/>
      <c r="U47" s="181"/>
      <c r="V47" s="181"/>
      <c r="W47" s="181"/>
    </row>
    <row r="48" spans="1:23" s="88" customFormat="1" ht="15.75">
      <c r="A48" s="166"/>
      <c r="B48" s="167"/>
      <c r="C48" s="168"/>
      <c r="D48" s="169"/>
      <c r="E48" s="169"/>
      <c r="F48" s="169"/>
      <c r="G48" s="169"/>
      <c r="H48" s="169"/>
      <c r="I48" s="169"/>
      <c r="J48" s="169"/>
      <c r="K48" s="169"/>
      <c r="L48" s="168"/>
      <c r="M48" s="170"/>
      <c r="N48" s="171"/>
      <c r="O48" s="172"/>
      <c r="P48" s="172"/>
      <c r="Q48" s="172"/>
      <c r="R48" s="172"/>
      <c r="S48" s="167"/>
      <c r="T48" s="181"/>
      <c r="U48" s="181"/>
      <c r="V48" s="181"/>
      <c r="W48" s="181"/>
    </row>
    <row r="49" spans="1:23" s="88" customFormat="1" ht="15.75">
      <c r="A49" s="166"/>
      <c r="B49" s="167"/>
      <c r="C49" s="168"/>
      <c r="D49" s="169"/>
      <c r="E49" s="169"/>
      <c r="F49" s="169"/>
      <c r="G49" s="169"/>
      <c r="H49" s="169"/>
      <c r="I49" s="169"/>
      <c r="J49" s="169"/>
      <c r="K49" s="169"/>
      <c r="L49" s="168"/>
      <c r="M49" s="170"/>
      <c r="N49" s="171"/>
      <c r="O49" s="172"/>
      <c r="P49" s="172"/>
      <c r="Q49" s="172"/>
      <c r="R49" s="172"/>
      <c r="S49" s="167"/>
      <c r="T49" s="181"/>
      <c r="U49" s="181"/>
      <c r="V49" s="181"/>
      <c r="W49" s="181"/>
    </row>
    <row r="50" spans="1:23" s="88" customFormat="1" ht="15.75">
      <c r="A50" s="166"/>
      <c r="B50" s="167"/>
      <c r="C50" s="168"/>
      <c r="D50" s="169"/>
      <c r="E50" s="169"/>
      <c r="F50" s="169"/>
      <c r="G50" s="169"/>
      <c r="H50" s="169"/>
      <c r="I50" s="169"/>
      <c r="J50" s="169"/>
      <c r="K50" s="169"/>
      <c r="L50" s="168"/>
      <c r="M50" s="170"/>
      <c r="N50" s="171"/>
      <c r="O50" s="172"/>
      <c r="P50" s="172"/>
      <c r="Q50" s="172"/>
      <c r="R50" s="172"/>
      <c r="S50" s="167"/>
      <c r="T50" s="181"/>
      <c r="U50" s="181"/>
      <c r="V50" s="181"/>
      <c r="W50" s="181"/>
    </row>
    <row r="51" spans="1:23" ht="12.75">
      <c r="A51" s="553" t="str">
        <f>6!A81</f>
        <v>2014 план I кв.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554"/>
      <c r="Q51" s="554"/>
      <c r="R51" s="554"/>
      <c r="S51" s="554"/>
      <c r="T51" s="554"/>
      <c r="U51" s="554"/>
      <c r="V51" s="554"/>
      <c r="W51" s="555"/>
    </row>
    <row r="52" spans="1:23" ht="12.75">
      <c r="A52" s="136">
        <v>1</v>
      </c>
      <c r="B52" s="137" t="s">
        <v>112</v>
      </c>
      <c r="C52" s="138">
        <f>D52+E52+F52+G52</f>
        <v>0.491099</v>
      </c>
      <c r="D52" s="138">
        <f>SUM(D53:D55)</f>
        <v>0</v>
      </c>
      <c r="E52" s="138">
        <f>SUM(E53:E55)</f>
        <v>0</v>
      </c>
      <c r="F52" s="138">
        <f>SUM(F53:F55)</f>
        <v>0.005781</v>
      </c>
      <c r="G52" s="138">
        <f>SUM(G53:G55)</f>
        <v>0.485318</v>
      </c>
      <c r="H52" s="138">
        <f aca="true" t="shared" si="7" ref="H52:H60">I52+J52+K52+L52</f>
        <v>0.40135259891658687</v>
      </c>
      <c r="I52" s="138">
        <f>SUM(I53:I55)</f>
        <v>0</v>
      </c>
      <c r="J52" s="138">
        <f>SUM(J53:J55)</f>
        <v>0</v>
      </c>
      <c r="K52" s="138">
        <f>SUM(K53:K55)</f>
        <v>0.004672374868490954</v>
      </c>
      <c r="L52" s="138">
        <f>SUM(L53:L55)</f>
        <v>0.3966802240480959</v>
      </c>
      <c r="M52" s="139">
        <f aca="true" t="shared" si="8" ref="M52:M60">C52/H52*1000</f>
        <v>1223.6098665504471</v>
      </c>
      <c r="N52" s="140">
        <f aca="true" t="shared" si="9" ref="N52:N61">SUM(O52:R52)</f>
        <v>0</v>
      </c>
      <c r="O52" s="141">
        <f>SUM(O53:O55)</f>
        <v>0</v>
      </c>
      <c r="P52" s="141">
        <f>SUM(P53:P55)</f>
        <v>0</v>
      </c>
      <c r="Q52" s="141">
        <f>SUM(Q53:Q55)</f>
        <v>0</v>
      </c>
      <c r="R52" s="141">
        <f>SUM(R53:R55)</f>
        <v>0</v>
      </c>
      <c r="S52" s="394"/>
      <c r="T52" s="395"/>
      <c r="U52" s="395"/>
      <c r="V52" s="395"/>
      <c r="W52" s="395"/>
    </row>
    <row r="53" spans="1:23" ht="12.75">
      <c r="A53" s="144" t="s">
        <v>17</v>
      </c>
      <c r="B53" s="145" t="s">
        <v>113</v>
      </c>
      <c r="C53" s="138">
        <f>D53+E53+F53+G53</f>
        <v>0.26839799999999997</v>
      </c>
      <c r="D53" s="138">
        <f>6!D83</f>
        <v>0</v>
      </c>
      <c r="E53" s="138">
        <f>6!E83</f>
        <v>0</v>
      </c>
      <c r="F53" s="138">
        <f>6!F83</f>
        <v>0</v>
      </c>
      <c r="G53" s="138">
        <f>6!G83</f>
        <v>0.26839799999999997</v>
      </c>
      <c r="H53" s="138">
        <f t="shared" si="7"/>
        <v>0.22135917525773194</v>
      </c>
      <c r="I53" s="138">
        <f>6!I83</f>
        <v>0</v>
      </c>
      <c r="J53" s="138">
        <f>6!J83</f>
        <v>0</v>
      </c>
      <c r="K53" s="138">
        <f>6!K83</f>
        <v>0</v>
      </c>
      <c r="L53" s="138">
        <f>6!L83</f>
        <v>0.22135917525773194</v>
      </c>
      <c r="M53" s="139">
        <f t="shared" si="8"/>
        <v>1212.5</v>
      </c>
      <c r="N53" s="140">
        <f t="shared" si="9"/>
        <v>0</v>
      </c>
      <c r="O53" s="396"/>
      <c r="P53" s="396"/>
      <c r="Q53" s="396"/>
      <c r="R53" s="396"/>
      <c r="S53" s="394"/>
      <c r="T53" s="395"/>
      <c r="U53" s="395"/>
      <c r="V53" s="395"/>
      <c r="W53" s="395"/>
    </row>
    <row r="54" spans="1:23" ht="12.75">
      <c r="A54" s="144" t="s">
        <v>19</v>
      </c>
      <c r="B54" s="145" t="s">
        <v>114</v>
      </c>
      <c r="C54" s="138">
        <f>D54+E54+F54+G54</f>
        <v>0.22270100000000004</v>
      </c>
      <c r="D54" s="138">
        <f>6!D84</f>
        <v>0</v>
      </c>
      <c r="E54" s="138">
        <f>6!E84</f>
        <v>0</v>
      </c>
      <c r="F54" s="138">
        <f>6!F84</f>
        <v>0.005781</v>
      </c>
      <c r="G54" s="138">
        <f>6!G84</f>
        <v>0.21692000000000003</v>
      </c>
      <c r="H54" s="138">
        <f t="shared" si="7"/>
        <v>0.17999342365885493</v>
      </c>
      <c r="I54" s="138">
        <f>6!I84</f>
        <v>0</v>
      </c>
      <c r="J54" s="138">
        <f>6!J84</f>
        <v>0</v>
      </c>
      <c r="K54" s="138">
        <f>6!K84</f>
        <v>0.004672374868490954</v>
      </c>
      <c r="L54" s="138">
        <f>6!L84</f>
        <v>0.17532104879036398</v>
      </c>
      <c r="M54" s="139">
        <f t="shared" si="8"/>
        <v>1237.2729818289895</v>
      </c>
      <c r="N54" s="140">
        <f t="shared" si="9"/>
        <v>0</v>
      </c>
      <c r="O54" s="396"/>
      <c r="P54" s="396"/>
      <c r="Q54" s="396"/>
      <c r="R54" s="396"/>
      <c r="S54" s="394"/>
      <c r="T54" s="395"/>
      <c r="U54" s="395"/>
      <c r="V54" s="395"/>
      <c r="W54" s="395"/>
    </row>
    <row r="55" spans="1:23" ht="25.5">
      <c r="A55" s="144" t="s">
        <v>21</v>
      </c>
      <c r="B55" s="147" t="s">
        <v>115</v>
      </c>
      <c r="C55" s="138">
        <f>D55+E55+F55+G55</f>
        <v>0</v>
      </c>
      <c r="D55" s="138">
        <f>6!D85</f>
        <v>0</v>
      </c>
      <c r="E55" s="138">
        <f>6!E85</f>
        <v>0</v>
      </c>
      <c r="F55" s="138">
        <f>6!F85</f>
        <v>0</v>
      </c>
      <c r="G55" s="138">
        <f>6!G85</f>
        <v>0</v>
      </c>
      <c r="H55" s="138">
        <f t="shared" si="7"/>
        <v>0</v>
      </c>
      <c r="I55" s="138">
        <f>6!I85</f>
        <v>0</v>
      </c>
      <c r="J55" s="138">
        <f>6!J85</f>
        <v>0</v>
      </c>
      <c r="K55" s="138">
        <f>6!K85</f>
        <v>0</v>
      </c>
      <c r="L55" s="138">
        <f>6!L85</f>
        <v>0</v>
      </c>
      <c r="M55" s="139" t="e">
        <f t="shared" si="8"/>
        <v>#DIV/0!</v>
      </c>
      <c r="N55" s="140">
        <f t="shared" si="9"/>
        <v>0</v>
      </c>
      <c r="O55" s="396"/>
      <c r="P55" s="396"/>
      <c r="Q55" s="396"/>
      <c r="R55" s="396"/>
      <c r="S55" s="394"/>
      <c r="T55" s="395"/>
      <c r="U55" s="395"/>
      <c r="V55" s="395"/>
      <c r="W55" s="395"/>
    </row>
    <row r="56" spans="1:23" ht="12.75">
      <c r="A56" s="136" t="s">
        <v>37</v>
      </c>
      <c r="B56" s="137" t="s">
        <v>116</v>
      </c>
      <c r="C56" s="138">
        <f>D56+E56+F56+G56</f>
        <v>0.434565</v>
      </c>
      <c r="D56" s="138">
        <f>D58+D59+D60</f>
        <v>0</v>
      </c>
      <c r="E56" s="138">
        <f>E58+E59+E60</f>
        <v>0</v>
      </c>
      <c r="F56" s="138">
        <f>F58+F59+F60</f>
        <v>0.17271</v>
      </c>
      <c r="G56" s="138">
        <f>G58+G59+G60</f>
        <v>0.261855</v>
      </c>
      <c r="H56" s="138">
        <f t="shared" si="7"/>
        <v>0.24834168310166488</v>
      </c>
      <c r="I56" s="138">
        <f>I58+I59+I60</f>
        <v>0</v>
      </c>
      <c r="J56" s="138">
        <f>J58+J59+J60</f>
        <v>0</v>
      </c>
      <c r="K56" s="138">
        <f>K58+K59+K60</f>
        <v>0.08385741181097488</v>
      </c>
      <c r="L56" s="138">
        <f>L58+L59+L60</f>
        <v>0.16448427129069002</v>
      </c>
      <c r="M56" s="139">
        <f t="shared" si="8"/>
        <v>1749.8673383078421</v>
      </c>
      <c r="N56" s="140">
        <f t="shared" si="9"/>
        <v>45</v>
      </c>
      <c r="O56" s="141">
        <f>O58+O59+O60</f>
        <v>0</v>
      </c>
      <c r="P56" s="141">
        <f>P58+P59+P60</f>
        <v>0</v>
      </c>
      <c r="Q56" s="141">
        <f>Q58+Q59+Q60</f>
        <v>2</v>
      </c>
      <c r="R56" s="141">
        <f>R58+R59+R60</f>
        <v>43</v>
      </c>
      <c r="S56" s="394"/>
      <c r="T56" s="395"/>
      <c r="U56" s="395"/>
      <c r="V56" s="395"/>
      <c r="W56" s="395"/>
    </row>
    <row r="57" spans="1:23" ht="12.75">
      <c r="A57" s="144" t="s">
        <v>40</v>
      </c>
      <c r="B57" s="137" t="s">
        <v>117</v>
      </c>
      <c r="C57" s="138">
        <v>0</v>
      </c>
      <c r="D57" s="138">
        <f>6!D87</f>
        <v>0</v>
      </c>
      <c r="E57" s="138">
        <f>6!E87</f>
        <v>0</v>
      </c>
      <c r="F57" s="138">
        <f>6!F87</f>
        <v>0</v>
      </c>
      <c r="G57" s="138">
        <f>6!G87</f>
        <v>0</v>
      </c>
      <c r="H57" s="138">
        <f t="shared" si="7"/>
        <v>0</v>
      </c>
      <c r="I57" s="138">
        <f>6!I87</f>
        <v>0</v>
      </c>
      <c r="J57" s="138">
        <f>6!J87</f>
        <v>0</v>
      </c>
      <c r="K57" s="138">
        <f>6!K87</f>
        <v>0</v>
      </c>
      <c r="L57" s="138">
        <f>6!L87</f>
        <v>0</v>
      </c>
      <c r="M57" s="139" t="e">
        <f t="shared" si="8"/>
        <v>#DIV/0!</v>
      </c>
      <c r="N57" s="140">
        <f>SUM(O57:R57)</f>
        <v>0</v>
      </c>
      <c r="O57" s="141">
        <f>6!O87</f>
        <v>0</v>
      </c>
      <c r="P57" s="141">
        <f>6!P87</f>
        <v>0</v>
      </c>
      <c r="Q57" s="141">
        <f>6!Q87</f>
        <v>0</v>
      </c>
      <c r="R57" s="141">
        <f>6!R87</f>
        <v>0</v>
      </c>
      <c r="S57" s="394"/>
      <c r="T57" s="394"/>
      <c r="U57" s="394"/>
      <c r="V57" s="394"/>
      <c r="W57" s="394"/>
    </row>
    <row r="58" spans="1:23" ht="12.75">
      <c r="A58" s="144" t="s">
        <v>121</v>
      </c>
      <c r="B58" s="152" t="s">
        <v>122</v>
      </c>
      <c r="C58" s="138">
        <f>D58+E58+F58+G58</f>
        <v>0.244491</v>
      </c>
      <c r="D58" s="138">
        <f>6!D91</f>
        <v>0</v>
      </c>
      <c r="E58" s="138">
        <f>6!E91</f>
        <v>0</v>
      </c>
      <c r="F58" s="138">
        <f>6!F91</f>
        <v>0</v>
      </c>
      <c r="G58" s="138">
        <f>6!G91</f>
        <v>0.244491</v>
      </c>
      <c r="H58" s="138">
        <f t="shared" si="7"/>
        <v>0.15137936563031265</v>
      </c>
      <c r="I58" s="138">
        <f>6!I91</f>
        <v>0</v>
      </c>
      <c r="J58" s="138">
        <f>6!J91</f>
        <v>0</v>
      </c>
      <c r="K58" s="138">
        <f>6!K91</f>
        <v>0</v>
      </c>
      <c r="L58" s="138">
        <f>6!L91</f>
        <v>0.15137936563031265</v>
      </c>
      <c r="M58" s="139">
        <f t="shared" si="8"/>
        <v>1615.0880206294273</v>
      </c>
      <c r="N58" s="140">
        <f t="shared" si="9"/>
        <v>40</v>
      </c>
      <c r="O58" s="153">
        <f>6!O91</f>
        <v>0</v>
      </c>
      <c r="P58" s="153">
        <f>6!P91</f>
        <v>0</v>
      </c>
      <c r="Q58" s="153">
        <f>6!Q91</f>
        <v>0</v>
      </c>
      <c r="R58" s="153">
        <f>6!R91</f>
        <v>40</v>
      </c>
      <c r="S58" s="394"/>
      <c r="T58" s="395"/>
      <c r="U58" s="395"/>
      <c r="V58" s="395"/>
      <c r="W58" s="395"/>
    </row>
    <row r="59" spans="1:23" ht="12.75">
      <c r="A59" s="144" t="s">
        <v>123</v>
      </c>
      <c r="B59" s="152" t="s">
        <v>124</v>
      </c>
      <c r="C59" s="138">
        <f>D59+E59+F59+G59</f>
        <v>0.17271</v>
      </c>
      <c r="D59" s="138">
        <f>6!D103</f>
        <v>0</v>
      </c>
      <c r="E59" s="138">
        <f>6!E103</f>
        <v>0</v>
      </c>
      <c r="F59" s="138">
        <f>6!F103</f>
        <v>0.17271</v>
      </c>
      <c r="G59" s="138">
        <f>6!G103</f>
        <v>0</v>
      </c>
      <c r="H59" s="138">
        <f t="shared" si="7"/>
        <v>0.08385741181097488</v>
      </c>
      <c r="I59" s="138">
        <f>6!I103</f>
        <v>0</v>
      </c>
      <c r="J59" s="138">
        <f>6!J103</f>
        <v>0</v>
      </c>
      <c r="K59" s="138">
        <f>6!K103</f>
        <v>0.08385741181097488</v>
      </c>
      <c r="L59" s="138">
        <f>6!L103</f>
        <v>0</v>
      </c>
      <c r="M59" s="139">
        <f t="shared" si="8"/>
        <v>2059.5675</v>
      </c>
      <c r="N59" s="140">
        <f t="shared" si="9"/>
        <v>2</v>
      </c>
      <c r="O59" s="153">
        <f>6!O103</f>
        <v>0</v>
      </c>
      <c r="P59" s="153">
        <f>6!P103</f>
        <v>0</v>
      </c>
      <c r="Q59" s="153">
        <f>6!Q103</f>
        <v>2</v>
      </c>
      <c r="R59" s="153">
        <f>6!R103</f>
        <v>0</v>
      </c>
      <c r="S59" s="394"/>
      <c r="T59" s="395"/>
      <c r="U59" s="395"/>
      <c r="V59" s="395"/>
      <c r="W59" s="395"/>
    </row>
    <row r="60" spans="1:23" ht="12.75">
      <c r="A60" s="144" t="s">
        <v>125</v>
      </c>
      <c r="B60" s="156" t="s">
        <v>136</v>
      </c>
      <c r="C60" s="138">
        <f>D60+E60+F60+G60</f>
        <v>0.017363999999999997</v>
      </c>
      <c r="D60" s="138">
        <f>6!D107</f>
        <v>0</v>
      </c>
      <c r="E60" s="138">
        <f>6!E107</f>
        <v>0</v>
      </c>
      <c r="F60" s="138">
        <f>6!F107</f>
        <v>0</v>
      </c>
      <c r="G60" s="138">
        <f>6!G107</f>
        <v>0.017363999999999997</v>
      </c>
      <c r="H60" s="138">
        <f t="shared" si="7"/>
        <v>0.013104905660377359</v>
      </c>
      <c r="I60" s="138">
        <f>6!I107</f>
        <v>0</v>
      </c>
      <c r="J60" s="138">
        <f>6!J107</f>
        <v>0</v>
      </c>
      <c r="K60" s="138">
        <f>6!K107</f>
        <v>0</v>
      </c>
      <c r="L60" s="138">
        <f>6!L107</f>
        <v>0.013104905660377359</v>
      </c>
      <c r="M60" s="139">
        <f t="shared" si="8"/>
        <v>1324.9999999999998</v>
      </c>
      <c r="N60" s="140">
        <f t="shared" si="9"/>
        <v>3</v>
      </c>
      <c r="O60" s="153">
        <f>6!O107</f>
        <v>0</v>
      </c>
      <c r="P60" s="153">
        <f>6!P107</f>
        <v>0</v>
      </c>
      <c r="Q60" s="153">
        <f>6!Q107</f>
        <v>0</v>
      </c>
      <c r="R60" s="153">
        <f>6!R107</f>
        <v>3</v>
      </c>
      <c r="S60" s="394"/>
      <c r="T60" s="395"/>
      <c r="U60" s="395"/>
      <c r="V60" s="395"/>
      <c r="W60" s="395"/>
    </row>
    <row r="61" spans="1:23" ht="12.75">
      <c r="A61" s="144" t="s">
        <v>12</v>
      </c>
      <c r="B61" s="157" t="s">
        <v>78</v>
      </c>
      <c r="C61" s="138">
        <f>D61+E61+F61+G61</f>
        <v>0</v>
      </c>
      <c r="D61" s="138">
        <f>6!D111</f>
        <v>0</v>
      </c>
      <c r="E61" s="138">
        <f>6!E111</f>
        <v>0</v>
      </c>
      <c r="F61" s="138">
        <f>6!F111</f>
        <v>0</v>
      </c>
      <c r="G61" s="138">
        <f>6!G111</f>
        <v>0</v>
      </c>
      <c r="H61" s="138">
        <f>I61+J61+K61+L61</f>
        <v>0</v>
      </c>
      <c r="I61" s="138">
        <f>6!I111</f>
        <v>0</v>
      </c>
      <c r="J61" s="138">
        <f>6!J111</f>
        <v>0</v>
      </c>
      <c r="K61" s="138">
        <f>6!K111</f>
        <v>0</v>
      </c>
      <c r="L61" s="138">
        <f>6!L111</f>
        <v>0</v>
      </c>
      <c r="M61" s="139" t="e">
        <f>C61/H61*1000</f>
        <v>#DIV/0!</v>
      </c>
      <c r="N61" s="140">
        <f t="shared" si="9"/>
        <v>0</v>
      </c>
      <c r="O61" s="153">
        <f>6!O111</f>
        <v>0</v>
      </c>
      <c r="P61" s="153">
        <f>6!P111</f>
        <v>0</v>
      </c>
      <c r="Q61" s="153">
        <f>6!Q111</f>
        <v>0</v>
      </c>
      <c r="R61" s="153">
        <f>6!R111</f>
        <v>0</v>
      </c>
      <c r="S61" s="394"/>
      <c r="T61" s="395"/>
      <c r="U61" s="395"/>
      <c r="V61" s="395"/>
      <c r="W61" s="395"/>
    </row>
    <row r="62" spans="1:23" ht="12.75">
      <c r="A62" s="144" t="s">
        <v>130</v>
      </c>
      <c r="B62" s="145" t="s">
        <v>131</v>
      </c>
      <c r="C62" s="138">
        <f>D62+E62+F62+G62</f>
        <v>0.925664</v>
      </c>
      <c r="D62" s="138">
        <f>D52+D56+D61</f>
        <v>0</v>
      </c>
      <c r="E62" s="138">
        <f>E52+E56+E61</f>
        <v>0</v>
      </c>
      <c r="F62" s="138">
        <f>F52+F56+F61</f>
        <v>0.178491</v>
      </c>
      <c r="G62" s="138">
        <f>G52+G56+G61</f>
        <v>0.7471730000000001</v>
      </c>
      <c r="H62" s="138">
        <f>I62+J62+K62+L62</f>
        <v>0.6496942820182517</v>
      </c>
      <c r="I62" s="138">
        <f>I52+I56+I61</f>
        <v>0</v>
      </c>
      <c r="J62" s="138">
        <f>J52+J56+J61</f>
        <v>0</v>
      </c>
      <c r="K62" s="138">
        <f>K52+K56+K61</f>
        <v>0.08852978667946583</v>
      </c>
      <c r="L62" s="138">
        <f>L52+L56+L61</f>
        <v>0.5611644953387859</v>
      </c>
      <c r="M62" s="139">
        <f>C62/H62*1000</f>
        <v>1424.7685805767883</v>
      </c>
      <c r="N62" s="140">
        <f>SUM(O62:R62)</f>
        <v>45</v>
      </c>
      <c r="O62" s="141">
        <f>O52+O56+O61</f>
        <v>0</v>
      </c>
      <c r="P62" s="141">
        <f>P52+P56+P61</f>
        <v>0</v>
      </c>
      <c r="Q62" s="141">
        <f>Q52+Q56+Q61</f>
        <v>2</v>
      </c>
      <c r="R62" s="141">
        <f>R52+R56+R61</f>
        <v>43</v>
      </c>
      <c r="S62" s="394"/>
      <c r="T62" s="395"/>
      <c r="U62" s="395"/>
      <c r="V62" s="395"/>
      <c r="W62" s="395"/>
    </row>
    <row r="63" spans="1:23" s="36" customFormat="1" ht="12.75">
      <c r="A63" s="158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59"/>
      <c r="N63" s="160"/>
      <c r="O63" s="161"/>
      <c r="P63" s="161"/>
      <c r="Q63" s="161"/>
      <c r="R63" s="161"/>
      <c r="S63" s="34"/>
      <c r="T63" s="180"/>
      <c r="U63" s="180"/>
      <c r="V63" s="180"/>
      <c r="W63" s="180"/>
    </row>
    <row r="64" ht="12.75">
      <c r="B64" s="175" t="s">
        <v>132</v>
      </c>
    </row>
    <row r="65" ht="12.75">
      <c r="B65" s="179" t="s">
        <v>133</v>
      </c>
    </row>
    <row r="66" ht="12.75">
      <c r="B66" s="179" t="s">
        <v>134</v>
      </c>
    </row>
    <row r="67" spans="1:23" ht="12.75">
      <c r="A67" s="158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159"/>
      <c r="N67" s="160"/>
      <c r="O67" s="161"/>
      <c r="P67" s="161"/>
      <c r="Q67" s="161"/>
      <c r="R67" s="161"/>
      <c r="S67" s="34"/>
      <c r="T67" s="180"/>
      <c r="U67" s="180"/>
      <c r="V67" s="180"/>
      <c r="W67" s="180"/>
    </row>
    <row r="68" spans="1:23" s="88" customFormat="1" ht="15.75">
      <c r="A68" s="166"/>
      <c r="B68" s="167"/>
      <c r="C68" s="168" t="str">
        <f>Лист1!A19</f>
        <v>Генеральный директор</v>
      </c>
      <c r="D68" s="169"/>
      <c r="E68" s="169"/>
      <c r="F68" s="169"/>
      <c r="G68" s="169"/>
      <c r="H68" s="169"/>
      <c r="I68" s="169"/>
      <c r="J68" s="169"/>
      <c r="K68" s="169"/>
      <c r="L68" s="168" t="str">
        <f>3!E25</f>
        <v>Тихонова Т.Е.</v>
      </c>
      <c r="M68" s="170"/>
      <c r="N68" s="171"/>
      <c r="O68" s="172"/>
      <c r="P68" s="172"/>
      <c r="Q68" s="172"/>
      <c r="R68" s="172"/>
      <c r="S68" s="167"/>
      <c r="T68" s="181"/>
      <c r="U68" s="181"/>
      <c r="V68" s="181"/>
      <c r="W68" s="181"/>
    </row>
    <row r="71" ht="12.75">
      <c r="B71" s="175"/>
    </row>
    <row r="72" ht="12.75">
      <c r="B72" s="179"/>
    </row>
  </sheetData>
  <sheetProtection password="C81C" sheet="1" objects="1" scenarios="1"/>
  <protectedRanges>
    <protectedRange password="CEE9" sqref="S9:W20 S46:W50 S30:W41 S24:W28 S67:W68 S52:W63" name="Диапазон54"/>
    <protectedRange password="CEE9" sqref="O53:R55 O31:R33 O10:R12" name="Диапазон41"/>
  </protectedRanges>
  <mergeCells count="12">
    <mergeCell ref="N5:R5"/>
    <mergeCell ref="S5:W5"/>
    <mergeCell ref="A8:W8"/>
    <mergeCell ref="A29:W29"/>
    <mergeCell ref="A51:W51"/>
    <mergeCell ref="A3:H3"/>
    <mergeCell ref="I3:W3"/>
    <mergeCell ref="A5:A6"/>
    <mergeCell ref="B5:B6"/>
    <mergeCell ref="C5:G5"/>
    <mergeCell ref="H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/>
  <dimension ref="A1:Q1074"/>
  <sheetViews>
    <sheetView tabSelected="1" zoomScale="79" zoomScaleNormal="79" zoomScaleSheetLayoutView="61" zoomScalePageLayoutView="0" workbookViewId="0" topLeftCell="A1">
      <selection activeCell="B5" sqref="B5"/>
    </sheetView>
  </sheetViews>
  <sheetFormatPr defaultColWidth="9.140625" defaultRowHeight="15"/>
  <cols>
    <col min="1" max="1" width="14.28125" style="231" customWidth="1"/>
    <col min="2" max="2" width="49.57421875" style="188" customWidth="1"/>
    <col min="3" max="4" width="13.421875" style="189" customWidth="1"/>
    <col min="5" max="5" width="14.7109375" style="190" customWidth="1"/>
    <col min="6" max="6" width="17.140625" style="190" customWidth="1"/>
    <col min="7" max="7" width="21.28125" style="190" customWidth="1"/>
    <col min="8" max="16384" width="9.140625" style="190" customWidth="1"/>
  </cols>
  <sheetData>
    <row r="1" spans="1:17" s="185" customFormat="1" ht="15.75">
      <c r="A1" s="433">
        <v>2</v>
      </c>
      <c r="B1" s="183"/>
      <c r="C1" s="184"/>
      <c r="D1" s="184"/>
      <c r="E1" s="385"/>
      <c r="G1" s="186" t="s">
        <v>137</v>
      </c>
      <c r="Q1" s="190"/>
    </row>
    <row r="2" spans="1:17" s="185" customFormat="1" ht="15.75">
      <c r="A2" s="182" t="s">
        <v>138</v>
      </c>
      <c r="B2" s="183"/>
      <c r="C2" s="184"/>
      <c r="D2" s="184"/>
      <c r="E2" s="385"/>
      <c r="G2" s="186" t="s">
        <v>139</v>
      </c>
      <c r="Q2" s="190"/>
    </row>
    <row r="3" spans="1:17" s="185" customFormat="1" ht="15.75">
      <c r="A3" s="182" t="s">
        <v>140</v>
      </c>
      <c r="B3" s="183"/>
      <c r="C3" s="432" t="s">
        <v>358</v>
      </c>
      <c r="D3" s="184"/>
      <c r="E3" s="385"/>
      <c r="G3" s="186" t="s">
        <v>141</v>
      </c>
      <c r="Q3" s="190"/>
    </row>
    <row r="4" spans="1:17" s="185" customFormat="1" ht="15.75">
      <c r="A4" s="182"/>
      <c r="B4" s="183"/>
      <c r="C4" s="184"/>
      <c r="D4" s="184"/>
      <c r="E4" s="385"/>
      <c r="Q4" s="190"/>
    </row>
    <row r="5" spans="1:7" s="185" customFormat="1" ht="15.75">
      <c r="A5" s="182" t="s">
        <v>142</v>
      </c>
      <c r="B5" s="183"/>
      <c r="C5" s="184"/>
      <c r="D5" s="184"/>
      <c r="E5" s="385"/>
      <c r="G5" s="185" t="s">
        <v>143</v>
      </c>
    </row>
    <row r="6" spans="1:7" s="185" customFormat="1" ht="15.75">
      <c r="A6" s="493" t="s">
        <v>536</v>
      </c>
      <c r="B6" s="493"/>
      <c r="C6" s="493"/>
      <c r="D6" s="493"/>
      <c r="E6" s="493"/>
      <c r="F6" s="493"/>
      <c r="G6" s="493"/>
    </row>
    <row r="7" spans="1:7" s="185" customFormat="1" ht="15.75">
      <c r="A7" s="182"/>
      <c r="B7" s="182"/>
      <c r="C7" s="182"/>
      <c r="D7" s="182"/>
      <c r="E7" s="386"/>
      <c r="F7" s="182"/>
      <c r="G7" s="182"/>
    </row>
    <row r="8" spans="1:7" s="185" customFormat="1" ht="18.75">
      <c r="A8" s="182"/>
      <c r="B8" s="556" t="str">
        <f>Лист1!A13</f>
        <v>ЗАО"Водоканал" г.Новокузнецк</v>
      </c>
      <c r="C8" s="556"/>
      <c r="D8" s="556"/>
      <c r="E8" s="556"/>
      <c r="F8" s="556"/>
      <c r="G8" s="556"/>
    </row>
    <row r="9" spans="2:5" s="185" customFormat="1" ht="15.75">
      <c r="B9" s="183"/>
      <c r="C9" s="184"/>
      <c r="D9" s="184"/>
      <c r="E9" s="385"/>
    </row>
    <row r="10" spans="1:17" ht="16.5" thickBot="1">
      <c r="A10" s="187"/>
      <c r="E10" s="375"/>
      <c r="Q10" s="185"/>
    </row>
    <row r="11" spans="1:17" ht="48" thickBot="1">
      <c r="A11" s="191" t="s">
        <v>145</v>
      </c>
      <c r="B11" s="192" t="s">
        <v>146</v>
      </c>
      <c r="C11" s="193" t="s">
        <v>147</v>
      </c>
      <c r="D11" s="193" t="s">
        <v>148</v>
      </c>
      <c r="E11" s="372" t="s">
        <v>149</v>
      </c>
      <c r="F11" s="192" t="s">
        <v>150</v>
      </c>
      <c r="G11" s="194" t="s">
        <v>151</v>
      </c>
      <c r="Q11" s="185"/>
    </row>
    <row r="12" spans="1:17" ht="18" customHeight="1">
      <c r="A12" s="195">
        <v>1</v>
      </c>
      <c r="B12" s="196" t="s">
        <v>152</v>
      </c>
      <c r="C12" s="197">
        <f>C14+C15</f>
        <v>27.179011</v>
      </c>
      <c r="D12" s="197">
        <f>5!N7</f>
        <v>13.69732611235955</v>
      </c>
      <c r="E12" s="373"/>
      <c r="F12" s="198">
        <f>F28+F29</f>
        <v>70.665</v>
      </c>
      <c r="G12" s="198"/>
      <c r="Q12" s="185"/>
    </row>
    <row r="13" spans="1:17" ht="17.25" customHeight="1">
      <c r="A13" s="199"/>
      <c r="B13" s="200" t="s">
        <v>153</v>
      </c>
      <c r="C13" s="201"/>
      <c r="D13" s="201"/>
      <c r="E13" s="374"/>
      <c r="F13" s="202"/>
      <c r="G13" s="203"/>
      <c r="Q13" s="185"/>
    </row>
    <row r="14" spans="1:17" s="207" customFormat="1" ht="18" customHeight="1">
      <c r="A14" s="204" t="s">
        <v>17</v>
      </c>
      <c r="B14" s="205" t="s">
        <v>154</v>
      </c>
      <c r="C14" s="206">
        <v>0.004726</v>
      </c>
      <c r="D14" s="206">
        <f>4.726/10/89</f>
        <v>0.005310112359550562</v>
      </c>
      <c r="E14" s="374"/>
      <c r="F14" s="476"/>
      <c r="G14" s="203"/>
      <c r="Q14" s="190"/>
    </row>
    <row r="15" spans="1:17" s="207" customFormat="1" ht="18" customHeight="1">
      <c r="A15" s="204" t="s">
        <v>19</v>
      </c>
      <c r="B15" s="205" t="s">
        <v>155</v>
      </c>
      <c r="C15" s="206">
        <f>SUM(C17:C22)</f>
        <v>27.174284999999998</v>
      </c>
      <c r="D15" s="206">
        <f>SUM(D17:D22)</f>
        <v>13.692015999999999</v>
      </c>
      <c r="E15" s="374"/>
      <c r="F15" s="202"/>
      <c r="G15" s="203"/>
      <c r="Q15" s="190"/>
    </row>
    <row r="16" spans="1:17" s="207" customFormat="1" ht="18" customHeight="1">
      <c r="A16" s="208"/>
      <c r="B16" s="209" t="s">
        <v>156</v>
      </c>
      <c r="C16" s="210"/>
      <c r="D16" s="210"/>
      <c r="E16" s="374"/>
      <c r="F16" s="202"/>
      <c r="G16" s="203"/>
      <c r="Q16" s="190"/>
    </row>
    <row r="17" spans="1:17" s="207" customFormat="1" ht="18" customHeight="1">
      <c r="A17" s="208" t="s">
        <v>400</v>
      </c>
      <c r="B17" s="209" t="s">
        <v>506</v>
      </c>
      <c r="C17" s="210">
        <v>0.052241</v>
      </c>
      <c r="D17" s="210">
        <v>0.025</v>
      </c>
      <c r="E17" s="374"/>
      <c r="F17" s="210"/>
      <c r="G17" s="203"/>
      <c r="Q17" s="190"/>
    </row>
    <row r="18" spans="1:7" s="207" customFormat="1" ht="18" customHeight="1">
      <c r="A18" s="208" t="s">
        <v>401</v>
      </c>
      <c r="B18" s="449" t="s">
        <v>344</v>
      </c>
      <c r="C18" s="210">
        <f>11.14126</f>
        <v>11.14126</v>
      </c>
      <c r="D18" s="210">
        <f>D76+D151+D187</f>
        <v>5.742016</v>
      </c>
      <c r="E18" s="374"/>
      <c r="F18" s="210"/>
      <c r="G18" s="203"/>
    </row>
    <row r="19" spans="1:17" s="214" customFormat="1" ht="23.25" customHeight="1">
      <c r="A19" s="208" t="s">
        <v>402</v>
      </c>
      <c r="B19" s="449" t="s">
        <v>330</v>
      </c>
      <c r="C19" s="210">
        <f>0.34099+6.660591</f>
        <v>7.001581</v>
      </c>
      <c r="D19" s="210">
        <v>3.696</v>
      </c>
      <c r="E19" s="465"/>
      <c r="F19" s="210"/>
      <c r="G19" s="203"/>
      <c r="Q19" s="207"/>
    </row>
    <row r="20" spans="1:17" s="214" customFormat="1" ht="18" customHeight="1">
      <c r="A20" s="208" t="s">
        <v>403</v>
      </c>
      <c r="B20" s="449" t="s">
        <v>332</v>
      </c>
      <c r="C20" s="210">
        <v>8.714088</v>
      </c>
      <c r="D20" s="210">
        <v>4.082</v>
      </c>
      <c r="E20" s="374"/>
      <c r="F20" s="210"/>
      <c r="G20" s="203"/>
      <c r="Q20" s="207"/>
    </row>
    <row r="21" spans="1:17" s="214" customFormat="1" ht="51.75" customHeight="1">
      <c r="A21" s="208" t="s">
        <v>404</v>
      </c>
      <c r="B21" s="449" t="s">
        <v>336</v>
      </c>
      <c r="C21" s="210">
        <v>0.04665</v>
      </c>
      <c r="D21" s="210">
        <v>0.027</v>
      </c>
      <c r="E21" s="374"/>
      <c r="F21" s="210"/>
      <c r="G21" s="203"/>
      <c r="Q21" s="207"/>
    </row>
    <row r="22" spans="1:10" s="218" customFormat="1" ht="29.25" customHeight="1">
      <c r="A22" s="208" t="s">
        <v>508</v>
      </c>
      <c r="B22" s="449" t="s">
        <v>349</v>
      </c>
      <c r="C22" s="210">
        <v>0.218465</v>
      </c>
      <c r="D22" s="210">
        <v>0.12</v>
      </c>
      <c r="E22" s="374"/>
      <c r="F22" s="210"/>
      <c r="G22" s="203"/>
      <c r="J22" s="207"/>
    </row>
    <row r="23" spans="1:10" s="218" customFormat="1" ht="18" customHeight="1">
      <c r="A23" s="208" t="s">
        <v>509</v>
      </c>
      <c r="B23" s="209" t="s">
        <v>326</v>
      </c>
      <c r="C23" s="210">
        <v>0</v>
      </c>
      <c r="D23" s="210">
        <v>0</v>
      </c>
      <c r="E23" s="374"/>
      <c r="F23" s="202"/>
      <c r="G23" s="203"/>
      <c r="J23" s="214"/>
    </row>
    <row r="24" spans="1:7" s="214" customFormat="1" ht="18" customHeight="1">
      <c r="A24" s="211"/>
      <c r="B24" s="212" t="s">
        <v>159</v>
      </c>
      <c r="C24" s="213"/>
      <c r="D24" s="213"/>
      <c r="E24" s="374"/>
      <c r="F24" s="202"/>
      <c r="G24" s="203"/>
    </row>
    <row r="25" spans="1:10" s="219" customFormat="1" ht="18" customHeight="1">
      <c r="A25" s="204" t="s">
        <v>160</v>
      </c>
      <c r="B25" s="205" t="s">
        <v>161</v>
      </c>
      <c r="C25" s="206">
        <f>4!N17</f>
        <v>1.010883574922321</v>
      </c>
      <c r="D25" s="206">
        <f>5!N17</f>
        <v>0.1856999117797753</v>
      </c>
      <c r="E25" s="374"/>
      <c r="F25" s="202"/>
      <c r="G25" s="202"/>
      <c r="J25" s="214"/>
    </row>
    <row r="26" spans="1:7" s="207" customFormat="1" ht="21" customHeight="1">
      <c r="A26" s="204" t="s">
        <v>12</v>
      </c>
      <c r="B26" s="205" t="s">
        <v>162</v>
      </c>
      <c r="C26" s="206">
        <f>C28+C29</f>
        <v>26.168128425077683</v>
      </c>
      <c r="D26" s="206">
        <f>D28+D29</f>
        <v>13.511626200579775</v>
      </c>
      <c r="E26" s="374"/>
      <c r="F26" s="210"/>
      <c r="G26" s="202"/>
    </row>
    <row r="27" spans="1:7" s="219" customFormat="1" ht="18" customHeight="1">
      <c r="A27" s="215"/>
      <c r="B27" s="216" t="s">
        <v>163</v>
      </c>
      <c r="C27" s="217"/>
      <c r="D27" s="217"/>
      <c r="E27" s="374"/>
      <c r="F27" s="202"/>
      <c r="G27" s="203"/>
    </row>
    <row r="28" spans="1:10" s="219" customFormat="1" ht="27.75" customHeight="1">
      <c r="A28" s="204" t="s">
        <v>164</v>
      </c>
      <c r="B28" s="205" t="s">
        <v>165</v>
      </c>
      <c r="C28" s="206">
        <f>4!N22</f>
        <v>0.9256640000000029</v>
      </c>
      <c r="D28" s="206">
        <f>5!N22</f>
        <v>0.6496942820182512</v>
      </c>
      <c r="E28" s="374"/>
      <c r="F28" s="202">
        <v>2.15</v>
      </c>
      <c r="G28" s="203"/>
      <c r="J28" s="214"/>
    </row>
    <row r="29" spans="1:7" s="219" customFormat="1" ht="18" customHeight="1">
      <c r="A29" s="204" t="s">
        <v>166</v>
      </c>
      <c r="B29" s="205" t="s">
        <v>167</v>
      </c>
      <c r="C29" s="206">
        <f>C43</f>
        <v>25.24246442507768</v>
      </c>
      <c r="D29" s="206">
        <f>D43</f>
        <v>12.861931918561524</v>
      </c>
      <c r="E29" s="374"/>
      <c r="F29" s="202">
        <v>68.515</v>
      </c>
      <c r="G29" s="203"/>
    </row>
    <row r="30" spans="1:7" s="219" customFormat="1" ht="20.25" customHeight="1">
      <c r="A30" s="215"/>
      <c r="B30" s="216" t="s">
        <v>168</v>
      </c>
      <c r="C30" s="217"/>
      <c r="D30" s="217"/>
      <c r="E30" s="374"/>
      <c r="F30" s="202"/>
      <c r="G30" s="203"/>
    </row>
    <row r="31" spans="1:7" s="219" customFormat="1" ht="18" customHeight="1">
      <c r="A31" s="434" t="s">
        <v>169</v>
      </c>
      <c r="B31" s="209" t="s">
        <v>506</v>
      </c>
      <c r="C31" s="436"/>
      <c r="D31" s="436"/>
      <c r="E31" s="437"/>
      <c r="F31" s="438"/>
      <c r="G31" s="439"/>
    </row>
    <row r="32" spans="1:7" s="219" customFormat="1" ht="18" customHeight="1">
      <c r="A32" s="434" t="s">
        <v>170</v>
      </c>
      <c r="B32" s="435" t="s">
        <v>418</v>
      </c>
      <c r="C32" s="436">
        <f>$C$31-$C$17</f>
        <v>-0.052241</v>
      </c>
      <c r="D32" s="436"/>
      <c r="E32" s="437"/>
      <c r="F32" s="438"/>
      <c r="G32" s="439"/>
    </row>
    <row r="33" spans="1:7" s="219" customFormat="1" ht="18" customHeight="1">
      <c r="A33" s="434" t="s">
        <v>417</v>
      </c>
      <c r="B33" s="449" t="s">
        <v>344</v>
      </c>
      <c r="C33" s="436"/>
      <c r="D33" s="436"/>
      <c r="E33" s="437"/>
      <c r="F33" s="438"/>
      <c r="G33" s="439"/>
    </row>
    <row r="34" spans="1:7" s="219" customFormat="1" ht="18" customHeight="1">
      <c r="A34" s="434" t="s">
        <v>416</v>
      </c>
      <c r="B34" s="435" t="s">
        <v>510</v>
      </c>
      <c r="C34" s="436">
        <f>C33-C18</f>
        <v>-11.14126</v>
      </c>
      <c r="D34" s="436"/>
      <c r="E34" s="437"/>
      <c r="F34" s="438"/>
      <c r="G34" s="439"/>
    </row>
    <row r="35" spans="1:7" s="219" customFormat="1" ht="18" customHeight="1">
      <c r="A35" s="434" t="s">
        <v>415</v>
      </c>
      <c r="B35" s="435" t="s">
        <v>330</v>
      </c>
      <c r="C35" s="436">
        <v>0</v>
      </c>
      <c r="D35" s="436"/>
      <c r="E35" s="437"/>
      <c r="F35" s="438"/>
      <c r="G35" s="439"/>
    </row>
    <row r="36" spans="1:7" s="219" customFormat="1" ht="18" customHeight="1">
      <c r="A36" s="434" t="s">
        <v>414</v>
      </c>
      <c r="B36" s="435" t="s">
        <v>412</v>
      </c>
      <c r="C36" s="436">
        <f>$C$35-$C$19</f>
        <v>-7.001581</v>
      </c>
      <c r="D36" s="436"/>
      <c r="E36" s="437"/>
      <c r="F36" s="438"/>
      <c r="G36" s="439"/>
    </row>
    <row r="37" spans="1:7" s="219" customFormat="1" ht="18" customHeight="1">
      <c r="A37" s="434" t="s">
        <v>413</v>
      </c>
      <c r="B37" s="435" t="s">
        <v>332</v>
      </c>
      <c r="C37" s="436">
        <v>0</v>
      </c>
      <c r="D37" s="436"/>
      <c r="E37" s="437"/>
      <c r="F37" s="438"/>
      <c r="G37" s="439"/>
    </row>
    <row r="38" spans="1:7" s="219" customFormat="1" ht="18" customHeight="1">
      <c r="A38" s="434" t="s">
        <v>411</v>
      </c>
      <c r="B38" s="435" t="s">
        <v>409</v>
      </c>
      <c r="C38" s="436">
        <f>$C$37-$C$20</f>
        <v>-8.714088</v>
      </c>
      <c r="D38" s="436"/>
      <c r="E38" s="437"/>
      <c r="F38" s="438"/>
      <c r="G38" s="439"/>
    </row>
    <row r="39" spans="1:7" s="219" customFormat="1" ht="18" customHeight="1">
      <c r="A39" s="434" t="s">
        <v>410</v>
      </c>
      <c r="B39" s="435" t="s">
        <v>336</v>
      </c>
      <c r="C39" s="436">
        <v>0</v>
      </c>
      <c r="D39" s="436"/>
      <c r="E39" s="437"/>
      <c r="F39" s="438"/>
      <c r="G39" s="439"/>
    </row>
    <row r="40" spans="1:7" s="219" customFormat="1" ht="18" customHeight="1">
      <c r="A40" s="434" t="s">
        <v>408</v>
      </c>
      <c r="B40" s="435" t="s">
        <v>406</v>
      </c>
      <c r="C40" s="436">
        <f>$C$39-$C$21</f>
        <v>-0.04665</v>
      </c>
      <c r="D40" s="436"/>
      <c r="E40" s="437"/>
      <c r="F40" s="438"/>
      <c r="G40" s="439"/>
    </row>
    <row r="41" spans="1:7" s="219" customFormat="1" ht="18" customHeight="1">
      <c r="A41" s="434" t="s">
        <v>407</v>
      </c>
      <c r="B41" s="435" t="s">
        <v>352</v>
      </c>
      <c r="C41" s="436">
        <v>0</v>
      </c>
      <c r="D41" s="436"/>
      <c r="E41" s="437"/>
      <c r="F41" s="438"/>
      <c r="G41" s="439"/>
    </row>
    <row r="42" spans="1:7" s="219" customFormat="1" ht="18" customHeight="1">
      <c r="A42" s="434" t="s">
        <v>405</v>
      </c>
      <c r="B42" s="435" t="s">
        <v>513</v>
      </c>
      <c r="C42" s="436">
        <f>$C$41-$C$22</f>
        <v>-0.218465</v>
      </c>
      <c r="D42" s="436"/>
      <c r="E42" s="437"/>
      <c r="F42" s="438"/>
      <c r="G42" s="439"/>
    </row>
    <row r="43" spans="1:7" s="219" customFormat="1" ht="18" customHeight="1">
      <c r="A43" s="434" t="s">
        <v>511</v>
      </c>
      <c r="B43" s="435" t="s">
        <v>326</v>
      </c>
      <c r="C43" s="436">
        <f>4!N21</f>
        <v>25.24246442507768</v>
      </c>
      <c r="D43" s="436">
        <f>5!N21</f>
        <v>12.861931918561524</v>
      </c>
      <c r="E43" s="437"/>
      <c r="F43" s="438"/>
      <c r="G43" s="439"/>
    </row>
    <row r="44" spans="1:7" s="219" customFormat="1" ht="18" customHeight="1">
      <c r="A44" s="434" t="s">
        <v>512</v>
      </c>
      <c r="B44" s="435" t="s">
        <v>514</v>
      </c>
      <c r="C44" s="436">
        <f>$C$43-$C$23</f>
        <v>25.24246442507768</v>
      </c>
      <c r="D44" s="436"/>
      <c r="E44" s="437"/>
      <c r="F44" s="438"/>
      <c r="G44" s="439"/>
    </row>
    <row r="45" spans="1:7" s="219" customFormat="1" ht="18" customHeight="1">
      <c r="A45" s="220"/>
      <c r="B45" s="221" t="s">
        <v>172</v>
      </c>
      <c r="C45" s="222"/>
      <c r="D45" s="222"/>
      <c r="E45" s="374"/>
      <c r="F45" s="202"/>
      <c r="G45" s="203"/>
    </row>
    <row r="46" spans="1:7" s="219" customFormat="1" ht="18" customHeight="1">
      <c r="A46" s="220" t="s">
        <v>130</v>
      </c>
      <c r="B46" s="221" t="s">
        <v>173</v>
      </c>
      <c r="C46" s="222"/>
      <c r="D46" s="222"/>
      <c r="E46" s="374"/>
      <c r="F46" s="202"/>
      <c r="G46" s="203"/>
    </row>
    <row r="47" spans="1:7" s="219" customFormat="1" ht="18" customHeight="1">
      <c r="A47" s="220"/>
      <c r="B47" s="221" t="s">
        <v>156</v>
      </c>
      <c r="C47" s="222"/>
      <c r="D47" s="222"/>
      <c r="E47" s="374"/>
      <c r="F47" s="202"/>
      <c r="G47" s="203"/>
    </row>
    <row r="48" spans="1:7" s="219" customFormat="1" ht="18" customHeight="1">
      <c r="A48" s="220" t="s">
        <v>174</v>
      </c>
      <c r="B48" s="221" t="s">
        <v>154</v>
      </c>
      <c r="C48" s="222"/>
      <c r="D48" s="222"/>
      <c r="E48" s="374"/>
      <c r="F48" s="202"/>
      <c r="G48" s="203"/>
    </row>
    <row r="49" spans="1:7" s="219" customFormat="1" ht="18" customHeight="1">
      <c r="A49" s="220" t="s">
        <v>175</v>
      </c>
      <c r="B49" s="221" t="s">
        <v>155</v>
      </c>
      <c r="C49" s="222"/>
      <c r="D49" s="222"/>
      <c r="E49" s="374"/>
      <c r="F49" s="202"/>
      <c r="G49" s="203"/>
    </row>
    <row r="50" spans="1:7" s="219" customFormat="1" ht="18" customHeight="1">
      <c r="A50" s="220"/>
      <c r="B50" s="221" t="s">
        <v>156</v>
      </c>
      <c r="C50" s="222"/>
      <c r="D50" s="222"/>
      <c r="E50" s="374"/>
      <c r="F50" s="202"/>
      <c r="G50" s="203"/>
    </row>
    <row r="51" spans="1:7" s="219" customFormat="1" ht="18" customHeight="1">
      <c r="A51" s="220" t="s">
        <v>176</v>
      </c>
      <c r="B51" s="221" t="s">
        <v>157</v>
      </c>
      <c r="C51" s="222"/>
      <c r="D51" s="222"/>
      <c r="E51" s="374"/>
      <c r="F51" s="202"/>
      <c r="G51" s="203"/>
    </row>
    <row r="52" spans="1:7" s="219" customFormat="1" ht="18" customHeight="1">
      <c r="A52" s="220" t="s">
        <v>177</v>
      </c>
      <c r="B52" s="221" t="s">
        <v>158</v>
      </c>
      <c r="C52" s="222"/>
      <c r="D52" s="222"/>
      <c r="E52" s="374"/>
      <c r="F52" s="202"/>
      <c r="G52" s="203"/>
    </row>
    <row r="53" spans="1:7" s="219" customFormat="1" ht="18" customHeight="1">
      <c r="A53" s="220"/>
      <c r="B53" s="221" t="s">
        <v>172</v>
      </c>
      <c r="C53" s="222"/>
      <c r="D53" s="222"/>
      <c r="E53" s="374"/>
      <c r="F53" s="202"/>
      <c r="G53" s="203"/>
    </row>
    <row r="54" spans="1:10" s="214" customFormat="1" ht="18" customHeight="1">
      <c r="A54" s="220" t="s">
        <v>178</v>
      </c>
      <c r="B54" s="221" t="s">
        <v>179</v>
      </c>
      <c r="C54" s="222"/>
      <c r="D54" s="222"/>
      <c r="E54" s="374"/>
      <c r="F54" s="202"/>
      <c r="G54" s="203"/>
      <c r="J54" s="219"/>
    </row>
    <row r="55" spans="1:10" s="214" customFormat="1" ht="18" customHeight="1">
      <c r="A55" s="220" t="s">
        <v>180</v>
      </c>
      <c r="B55" s="221" t="s">
        <v>181</v>
      </c>
      <c r="C55" s="222"/>
      <c r="D55" s="222"/>
      <c r="E55" s="374"/>
      <c r="F55" s="202"/>
      <c r="G55" s="203"/>
      <c r="J55" s="219"/>
    </row>
    <row r="56" spans="1:10" s="214" customFormat="1" ht="18" customHeight="1">
      <c r="A56" s="220"/>
      <c r="B56" s="221" t="s">
        <v>163</v>
      </c>
      <c r="C56" s="222"/>
      <c r="D56" s="222"/>
      <c r="E56" s="374"/>
      <c r="F56" s="202"/>
      <c r="G56" s="203"/>
      <c r="J56" s="219"/>
    </row>
    <row r="57" spans="1:10" s="214" customFormat="1" ht="18" customHeight="1">
      <c r="A57" s="220" t="s">
        <v>182</v>
      </c>
      <c r="B57" s="221" t="s">
        <v>165</v>
      </c>
      <c r="C57" s="222"/>
      <c r="D57" s="222"/>
      <c r="E57" s="374"/>
      <c r="F57" s="202"/>
      <c r="G57" s="203"/>
      <c r="J57" s="219"/>
    </row>
    <row r="58" spans="1:7" s="214" customFormat="1" ht="18" customHeight="1">
      <c r="A58" s="220" t="s">
        <v>183</v>
      </c>
      <c r="B58" s="221" t="s">
        <v>167</v>
      </c>
      <c r="C58" s="222"/>
      <c r="D58" s="222"/>
      <c r="E58" s="374"/>
      <c r="F58" s="202"/>
      <c r="G58" s="203"/>
    </row>
    <row r="59" spans="1:10" s="219" customFormat="1" ht="18" customHeight="1">
      <c r="A59" s="220"/>
      <c r="B59" s="221" t="s">
        <v>168</v>
      </c>
      <c r="C59" s="222"/>
      <c r="D59" s="222"/>
      <c r="E59" s="374"/>
      <c r="F59" s="202"/>
      <c r="G59" s="203"/>
      <c r="J59" s="214"/>
    </row>
    <row r="60" spans="1:10" s="219" customFormat="1" ht="18" customHeight="1">
      <c r="A60" s="220" t="s">
        <v>184</v>
      </c>
      <c r="B60" s="221" t="s">
        <v>157</v>
      </c>
      <c r="C60" s="222"/>
      <c r="D60" s="222"/>
      <c r="E60" s="374"/>
      <c r="F60" s="202"/>
      <c r="G60" s="203"/>
      <c r="J60" s="214"/>
    </row>
    <row r="61" spans="1:10" s="219" customFormat="1" ht="18" customHeight="1">
      <c r="A61" s="220" t="s">
        <v>185</v>
      </c>
      <c r="B61" s="221" t="s">
        <v>186</v>
      </c>
      <c r="C61" s="222"/>
      <c r="D61" s="222"/>
      <c r="E61" s="374"/>
      <c r="F61" s="202"/>
      <c r="G61" s="203"/>
      <c r="J61" s="214"/>
    </row>
    <row r="62" spans="1:10" s="219" customFormat="1" ht="18" customHeight="1">
      <c r="A62" s="220" t="s">
        <v>187</v>
      </c>
      <c r="B62" s="221" t="s">
        <v>158</v>
      </c>
      <c r="C62" s="222"/>
      <c r="D62" s="222"/>
      <c r="E62" s="374"/>
      <c r="F62" s="202"/>
      <c r="G62" s="203"/>
      <c r="J62" s="214"/>
    </row>
    <row r="63" spans="1:7" s="219" customFormat="1" ht="18" customHeight="1">
      <c r="A63" s="220" t="s">
        <v>188</v>
      </c>
      <c r="B63" s="221" t="s">
        <v>171</v>
      </c>
      <c r="C63" s="222"/>
      <c r="D63" s="222"/>
      <c r="E63" s="374"/>
      <c r="F63" s="202"/>
      <c r="G63" s="203"/>
    </row>
    <row r="64" spans="1:7" s="219" customFormat="1" ht="18" customHeight="1">
      <c r="A64" s="220"/>
      <c r="B64" s="221" t="s">
        <v>172</v>
      </c>
      <c r="C64" s="222"/>
      <c r="D64" s="222"/>
      <c r="E64" s="374"/>
      <c r="F64" s="202"/>
      <c r="G64" s="203"/>
    </row>
    <row r="65" spans="1:7" s="219" customFormat="1" ht="18" customHeight="1">
      <c r="A65" s="220" t="s">
        <v>189</v>
      </c>
      <c r="B65" s="221" t="s">
        <v>190</v>
      </c>
      <c r="C65" s="222"/>
      <c r="D65" s="222"/>
      <c r="E65" s="374"/>
      <c r="F65" s="202"/>
      <c r="G65" s="203"/>
    </row>
    <row r="66" spans="1:7" s="219" customFormat="1" ht="18" customHeight="1">
      <c r="A66" s="220" t="s">
        <v>191</v>
      </c>
      <c r="B66" s="223" t="s">
        <v>192</v>
      </c>
      <c r="C66" s="222"/>
      <c r="D66" s="222"/>
      <c r="E66" s="374"/>
      <c r="F66" s="202"/>
      <c r="G66" s="203"/>
    </row>
    <row r="67" spans="1:7" s="219" customFormat="1" ht="18" customHeight="1">
      <c r="A67" s="220" t="s">
        <v>193</v>
      </c>
      <c r="B67" s="223" t="s">
        <v>194</v>
      </c>
      <c r="C67" s="222"/>
      <c r="D67" s="222"/>
      <c r="E67" s="374"/>
      <c r="F67" s="202"/>
      <c r="G67" s="203"/>
    </row>
    <row r="68" spans="1:7" s="219" customFormat="1" ht="18" customHeight="1">
      <c r="A68" s="220" t="s">
        <v>195</v>
      </c>
      <c r="B68" s="223" t="s">
        <v>196</v>
      </c>
      <c r="C68" s="222"/>
      <c r="D68" s="222"/>
      <c r="E68" s="374"/>
      <c r="F68" s="202"/>
      <c r="G68" s="203"/>
    </row>
    <row r="69" spans="1:7" s="219" customFormat="1" ht="18" customHeight="1">
      <c r="A69" s="220" t="s">
        <v>197</v>
      </c>
      <c r="B69" s="223" t="s">
        <v>198</v>
      </c>
      <c r="C69" s="222"/>
      <c r="D69" s="222"/>
      <c r="E69" s="374"/>
      <c r="F69" s="202"/>
      <c r="G69" s="203"/>
    </row>
    <row r="70" spans="1:7" s="219" customFormat="1" ht="18" customHeight="1">
      <c r="A70" s="204" t="s">
        <v>199</v>
      </c>
      <c r="B70" s="205" t="s">
        <v>200</v>
      </c>
      <c r="C70" s="206">
        <f>4!O15</f>
        <v>18.506201</v>
      </c>
      <c r="D70" s="206">
        <f>5!O15</f>
        <v>8.697393</v>
      </c>
      <c r="E70" s="374"/>
      <c r="F70" s="202"/>
      <c r="G70" s="202"/>
    </row>
    <row r="71" spans="1:7" s="219" customFormat="1" ht="18" customHeight="1">
      <c r="A71" s="215"/>
      <c r="B71" s="216" t="s">
        <v>156</v>
      </c>
      <c r="C71" s="217"/>
      <c r="D71" s="217"/>
      <c r="E71" s="374"/>
      <c r="F71" s="202"/>
      <c r="G71" s="203"/>
    </row>
    <row r="72" spans="1:7" s="219" customFormat="1" ht="18" customHeight="1">
      <c r="A72" s="204" t="s">
        <v>201</v>
      </c>
      <c r="B72" s="205" t="s">
        <v>154</v>
      </c>
      <c r="C72" s="206">
        <v>0</v>
      </c>
      <c r="D72" s="206">
        <v>0</v>
      </c>
      <c r="E72" s="374"/>
      <c r="F72" s="202"/>
      <c r="G72" s="203"/>
    </row>
    <row r="73" spans="1:7" s="219" customFormat="1" ht="18" customHeight="1">
      <c r="A73" s="204" t="s">
        <v>202</v>
      </c>
      <c r="B73" s="205" t="s">
        <v>155</v>
      </c>
      <c r="C73" s="206">
        <f>SUM(C75:C81)</f>
        <v>18.506201</v>
      </c>
      <c r="D73" s="206">
        <f>SUM(D75:D81)</f>
        <v>8.697393</v>
      </c>
      <c r="E73" s="374"/>
      <c r="F73" s="202"/>
      <c r="G73" s="202"/>
    </row>
    <row r="74" spans="1:7" s="219" customFormat="1" ht="21" customHeight="1">
      <c r="A74" s="215"/>
      <c r="B74" s="216" t="s">
        <v>156</v>
      </c>
      <c r="C74" s="217"/>
      <c r="D74" s="217"/>
      <c r="E74" s="374"/>
      <c r="F74" s="202"/>
      <c r="G74" s="203"/>
    </row>
    <row r="75" spans="1:7" s="219" customFormat="1" ht="18" customHeight="1">
      <c r="A75" s="434" t="s">
        <v>203</v>
      </c>
      <c r="B75" s="209" t="s">
        <v>506</v>
      </c>
      <c r="C75" s="436">
        <v>0</v>
      </c>
      <c r="D75" s="436"/>
      <c r="E75" s="437"/>
      <c r="F75" s="438"/>
      <c r="G75" s="439"/>
    </row>
    <row r="76" spans="1:7" s="219" customFormat="1" ht="18" customHeight="1">
      <c r="A76" s="434" t="s">
        <v>423</v>
      </c>
      <c r="B76" s="449" t="s">
        <v>344</v>
      </c>
      <c r="C76" s="442">
        <v>9.792113</v>
      </c>
      <c r="D76" s="442">
        <v>4.615393</v>
      </c>
      <c r="E76" s="437"/>
      <c r="F76" s="438"/>
      <c r="G76" s="439"/>
    </row>
    <row r="77" spans="1:7" s="219" customFormat="1" ht="18" customHeight="1">
      <c r="A77" s="434" t="s">
        <v>422</v>
      </c>
      <c r="B77" s="449" t="s">
        <v>330</v>
      </c>
      <c r="C77" s="436">
        <v>0</v>
      </c>
      <c r="D77" s="436"/>
      <c r="E77" s="437"/>
      <c r="F77" s="438"/>
      <c r="G77" s="439"/>
    </row>
    <row r="78" spans="1:7" s="219" customFormat="1" ht="18" customHeight="1">
      <c r="A78" s="434" t="s">
        <v>421</v>
      </c>
      <c r="B78" s="449" t="s">
        <v>332</v>
      </c>
      <c r="C78" s="436">
        <f>C20</f>
        <v>8.714088</v>
      </c>
      <c r="D78" s="436">
        <f>D20</f>
        <v>4.082</v>
      </c>
      <c r="E78" s="437"/>
      <c r="F78" s="438"/>
      <c r="G78" s="439"/>
    </row>
    <row r="79" spans="1:7" s="219" customFormat="1" ht="18" customHeight="1">
      <c r="A79" s="434" t="s">
        <v>420</v>
      </c>
      <c r="B79" s="449" t="s">
        <v>336</v>
      </c>
      <c r="C79" s="436">
        <v>0</v>
      </c>
      <c r="D79" s="436"/>
      <c r="E79" s="437"/>
      <c r="F79" s="438"/>
      <c r="G79" s="439"/>
    </row>
    <row r="80" spans="1:7" s="219" customFormat="1" ht="18" customHeight="1">
      <c r="A80" s="434" t="s">
        <v>419</v>
      </c>
      <c r="B80" s="449" t="s">
        <v>352</v>
      </c>
      <c r="C80" s="436">
        <v>0</v>
      </c>
      <c r="D80" s="436"/>
      <c r="E80" s="437"/>
      <c r="F80" s="438"/>
      <c r="G80" s="439"/>
    </row>
    <row r="81" spans="1:7" s="219" customFormat="1" ht="18" customHeight="1">
      <c r="A81" s="434" t="s">
        <v>530</v>
      </c>
      <c r="B81" s="209" t="s">
        <v>326</v>
      </c>
      <c r="C81" s="436">
        <v>0</v>
      </c>
      <c r="D81" s="436"/>
      <c r="E81" s="437"/>
      <c r="F81" s="438"/>
      <c r="G81" s="439"/>
    </row>
    <row r="82" spans="1:7" s="219" customFormat="1" ht="18" customHeight="1">
      <c r="A82" s="208"/>
      <c r="B82" s="209" t="s">
        <v>172</v>
      </c>
      <c r="C82" s="210"/>
      <c r="D82" s="210"/>
      <c r="E82" s="374"/>
      <c r="F82" s="210"/>
      <c r="G82" s="203"/>
    </row>
    <row r="83" spans="1:7" s="219" customFormat="1" ht="18" customHeight="1">
      <c r="A83" s="204" t="s">
        <v>204</v>
      </c>
      <c r="B83" s="205" t="s">
        <v>179</v>
      </c>
      <c r="C83" s="206">
        <f>4!O17</f>
        <v>0</v>
      </c>
      <c r="D83" s="206">
        <v>0</v>
      </c>
      <c r="E83" s="374"/>
      <c r="F83" s="202"/>
      <c r="G83" s="203"/>
    </row>
    <row r="84" spans="1:7" s="219" customFormat="1" ht="18" customHeight="1">
      <c r="A84" s="204" t="s">
        <v>205</v>
      </c>
      <c r="B84" s="205" t="s">
        <v>181</v>
      </c>
      <c r="C84" s="206">
        <f>C86+C87</f>
        <v>18.195365</v>
      </c>
      <c r="D84" s="206">
        <f>D86+D87</f>
        <v>8.510363072536135</v>
      </c>
      <c r="E84" s="374"/>
      <c r="F84" s="202"/>
      <c r="G84" s="202"/>
    </row>
    <row r="85" spans="1:7" s="219" customFormat="1" ht="18" customHeight="1">
      <c r="A85" s="220"/>
      <c r="B85" s="221" t="s">
        <v>163</v>
      </c>
      <c r="C85" s="222"/>
      <c r="D85" s="222"/>
      <c r="E85" s="374"/>
      <c r="F85" s="202"/>
      <c r="G85" s="203"/>
    </row>
    <row r="86" spans="1:7" s="219" customFormat="1" ht="18" customHeight="1">
      <c r="A86" s="204" t="s">
        <v>206</v>
      </c>
      <c r="B86" s="205" t="s">
        <v>165</v>
      </c>
      <c r="C86" s="206">
        <v>0</v>
      </c>
      <c r="D86" s="206">
        <v>0</v>
      </c>
      <c r="E86" s="374"/>
      <c r="F86" s="210"/>
      <c r="G86" s="203"/>
    </row>
    <row r="87" spans="1:7" s="219" customFormat="1" ht="18" customHeight="1">
      <c r="A87" s="204" t="s">
        <v>207</v>
      </c>
      <c r="B87" s="205" t="s">
        <v>167</v>
      </c>
      <c r="C87" s="206">
        <f>C101</f>
        <v>18.195365</v>
      </c>
      <c r="D87" s="206">
        <f>D101</f>
        <v>8.510363072536135</v>
      </c>
      <c r="E87" s="374"/>
      <c r="F87" s="202"/>
      <c r="G87" s="203"/>
    </row>
    <row r="88" spans="1:7" s="219" customFormat="1" ht="18" customHeight="1">
      <c r="A88" s="220"/>
      <c r="B88" s="221" t="s">
        <v>168</v>
      </c>
      <c r="C88" s="222"/>
      <c r="D88" s="222"/>
      <c r="E88" s="374"/>
      <c r="F88" s="202"/>
      <c r="G88" s="203"/>
    </row>
    <row r="89" spans="1:7" s="219" customFormat="1" ht="18" customHeight="1">
      <c r="A89" s="440" t="s">
        <v>208</v>
      </c>
      <c r="B89" s="209" t="s">
        <v>506</v>
      </c>
      <c r="C89" s="442"/>
      <c r="D89" s="442"/>
      <c r="E89" s="437"/>
      <c r="F89" s="438"/>
      <c r="G89" s="439"/>
    </row>
    <row r="90" spans="1:7" s="219" customFormat="1" ht="18" customHeight="1">
      <c r="A90" s="440" t="s">
        <v>209</v>
      </c>
      <c r="B90" s="441" t="s">
        <v>437</v>
      </c>
      <c r="C90" s="442">
        <f>$C$89-$C$75</f>
        <v>0</v>
      </c>
      <c r="D90" s="442"/>
      <c r="E90" s="437"/>
      <c r="F90" s="438"/>
      <c r="G90" s="439"/>
    </row>
    <row r="91" spans="1:7" s="219" customFormat="1" ht="18" customHeight="1">
      <c r="A91" s="440" t="s">
        <v>436</v>
      </c>
      <c r="B91" s="449" t="s">
        <v>344</v>
      </c>
      <c r="C91" s="442"/>
      <c r="D91" s="442"/>
      <c r="E91" s="437"/>
      <c r="F91" s="438"/>
      <c r="G91" s="439"/>
    </row>
    <row r="92" spans="1:7" s="219" customFormat="1" ht="18" customHeight="1">
      <c r="A92" s="440" t="s">
        <v>434</v>
      </c>
      <c r="B92" s="435" t="s">
        <v>515</v>
      </c>
      <c r="C92" s="442">
        <f>C76</f>
        <v>9.792113</v>
      </c>
      <c r="D92" s="442"/>
      <c r="E92" s="437"/>
      <c r="F92" s="438"/>
      <c r="G92" s="439"/>
    </row>
    <row r="93" spans="1:7" s="219" customFormat="1" ht="18" customHeight="1">
      <c r="A93" s="440" t="s">
        <v>433</v>
      </c>
      <c r="B93" s="441" t="s">
        <v>330</v>
      </c>
      <c r="C93" s="442">
        <v>0</v>
      </c>
      <c r="D93" s="442"/>
      <c r="E93" s="437"/>
      <c r="F93" s="438"/>
      <c r="G93" s="439"/>
    </row>
    <row r="94" spans="1:7" s="219" customFormat="1" ht="18" customHeight="1">
      <c r="A94" s="440" t="s">
        <v>431</v>
      </c>
      <c r="B94" s="441" t="s">
        <v>435</v>
      </c>
      <c r="C94" s="442">
        <f>$C$93-$C$77</f>
        <v>0</v>
      </c>
      <c r="D94" s="442"/>
      <c r="E94" s="437"/>
      <c r="F94" s="438"/>
      <c r="G94" s="439"/>
    </row>
    <row r="95" spans="1:7" s="219" customFormat="1" ht="18" customHeight="1">
      <c r="A95" s="440" t="s">
        <v>436</v>
      </c>
      <c r="B95" s="441" t="s">
        <v>332</v>
      </c>
      <c r="C95" s="442">
        <v>0</v>
      </c>
      <c r="D95" s="442"/>
      <c r="E95" s="437"/>
      <c r="F95" s="438"/>
      <c r="G95" s="439"/>
    </row>
    <row r="96" spans="1:7" s="219" customFormat="1" ht="18" customHeight="1">
      <c r="A96" s="440" t="s">
        <v>434</v>
      </c>
      <c r="B96" s="441" t="s">
        <v>432</v>
      </c>
      <c r="C96" s="442">
        <f>C78</f>
        <v>8.714088</v>
      </c>
      <c r="D96" s="442"/>
      <c r="E96" s="437"/>
      <c r="F96" s="438"/>
      <c r="G96" s="439"/>
    </row>
    <row r="97" spans="1:7" s="219" customFormat="1" ht="18" customHeight="1">
      <c r="A97" s="440" t="s">
        <v>433</v>
      </c>
      <c r="B97" s="441" t="s">
        <v>336</v>
      </c>
      <c r="C97" s="442">
        <v>0</v>
      </c>
      <c r="D97" s="442"/>
      <c r="E97" s="437"/>
      <c r="F97" s="438"/>
      <c r="G97" s="439"/>
    </row>
    <row r="98" spans="1:7" s="219" customFormat="1" ht="18" customHeight="1">
      <c r="A98" s="440" t="s">
        <v>431</v>
      </c>
      <c r="B98" s="441" t="s">
        <v>429</v>
      </c>
      <c r="C98" s="442">
        <f>$C$97-$C$79</f>
        <v>0</v>
      </c>
      <c r="D98" s="442"/>
      <c r="E98" s="437"/>
      <c r="F98" s="438"/>
      <c r="G98" s="439"/>
    </row>
    <row r="99" spans="1:7" s="219" customFormat="1" ht="18" customHeight="1">
      <c r="A99" s="440" t="s">
        <v>430</v>
      </c>
      <c r="B99" s="441" t="s">
        <v>352</v>
      </c>
      <c r="C99" s="442">
        <v>0</v>
      </c>
      <c r="D99" s="442"/>
      <c r="E99" s="437"/>
      <c r="F99" s="438"/>
      <c r="G99" s="439"/>
    </row>
    <row r="100" spans="1:7" s="219" customFormat="1" ht="18" customHeight="1">
      <c r="A100" s="440" t="s">
        <v>428</v>
      </c>
      <c r="B100" s="441" t="s">
        <v>426</v>
      </c>
      <c r="C100" s="442">
        <f>$C$99-$C$80</f>
        <v>0</v>
      </c>
      <c r="D100" s="442"/>
      <c r="E100" s="437"/>
      <c r="F100" s="438"/>
      <c r="G100" s="439"/>
    </row>
    <row r="101" spans="1:7" s="219" customFormat="1" ht="18" customHeight="1">
      <c r="A101" s="440" t="s">
        <v>427</v>
      </c>
      <c r="B101" s="441" t="s">
        <v>326</v>
      </c>
      <c r="C101" s="442">
        <f>4!O21</f>
        <v>18.195365</v>
      </c>
      <c r="D101" s="442">
        <f>5!O21</f>
        <v>8.510363072536135</v>
      </c>
      <c r="E101" s="437"/>
      <c r="F101" s="442"/>
      <c r="G101" s="439"/>
    </row>
    <row r="102" spans="1:7" s="219" customFormat="1" ht="18" customHeight="1">
      <c r="A102" s="440" t="s">
        <v>425</v>
      </c>
      <c r="B102" s="441" t="s">
        <v>424</v>
      </c>
      <c r="C102" s="442">
        <f>$C$101-$C$81</f>
        <v>18.195365</v>
      </c>
      <c r="D102" s="442"/>
      <c r="E102" s="437"/>
      <c r="F102" s="438"/>
      <c r="G102" s="439"/>
    </row>
    <row r="103" spans="1:7" s="219" customFormat="1" ht="18" customHeight="1">
      <c r="A103" s="208"/>
      <c r="B103" s="209" t="s">
        <v>172</v>
      </c>
      <c r="C103" s="210"/>
      <c r="D103" s="210"/>
      <c r="E103" s="374"/>
      <c r="F103" s="202"/>
      <c r="G103" s="203"/>
    </row>
    <row r="104" spans="1:7" s="219" customFormat="1" ht="18" customHeight="1">
      <c r="A104" s="204" t="s">
        <v>211</v>
      </c>
      <c r="B104" s="205" t="s">
        <v>212</v>
      </c>
      <c r="C104" s="206">
        <f>C106+C107</f>
        <v>0.310836</v>
      </c>
      <c r="D104" s="206">
        <f>D106+D107</f>
        <v>0.18702992746386535</v>
      </c>
      <c r="E104" s="374"/>
      <c r="F104" s="202"/>
      <c r="G104" s="202"/>
    </row>
    <row r="105" spans="1:7" s="219" customFormat="1" ht="18" customHeight="1">
      <c r="A105" s="204" t="s">
        <v>213</v>
      </c>
      <c r="B105" s="224" t="s">
        <v>194</v>
      </c>
      <c r="C105" s="206"/>
      <c r="D105" s="206"/>
      <c r="E105" s="374"/>
      <c r="F105" s="210"/>
      <c r="G105" s="203"/>
    </row>
    <row r="106" spans="1:7" s="219" customFormat="1" ht="18" customHeight="1">
      <c r="A106" s="204" t="s">
        <v>214</v>
      </c>
      <c r="B106" s="224" t="s">
        <v>196</v>
      </c>
      <c r="C106" s="206">
        <f>4!Q11</f>
        <v>0.178491</v>
      </c>
      <c r="D106" s="206">
        <f>5!Q11</f>
        <v>0.08852978667946583</v>
      </c>
      <c r="E106" s="374"/>
      <c r="F106" s="202"/>
      <c r="G106" s="203"/>
    </row>
    <row r="107" spans="1:7" s="219" customFormat="1" ht="18" customHeight="1">
      <c r="A107" s="204" t="s">
        <v>215</v>
      </c>
      <c r="B107" s="224" t="s">
        <v>198</v>
      </c>
      <c r="C107" s="206">
        <f>4!R11</f>
        <v>0.132345</v>
      </c>
      <c r="D107" s="206">
        <f>5!R11</f>
        <v>0.09850014078439952</v>
      </c>
      <c r="E107" s="374"/>
      <c r="F107" s="202"/>
      <c r="G107" s="203"/>
    </row>
    <row r="108" spans="1:7" s="219" customFormat="1" ht="18" customHeight="1">
      <c r="A108" s="204" t="s">
        <v>216</v>
      </c>
      <c r="B108" s="205" t="s">
        <v>217</v>
      </c>
      <c r="C108" s="206">
        <f>4!P15</f>
        <v>0.012388</v>
      </c>
      <c r="D108" s="206">
        <f>5!P15</f>
        <v>0.008</v>
      </c>
      <c r="E108" s="374"/>
      <c r="F108" s="202"/>
      <c r="G108" s="203"/>
    </row>
    <row r="109" spans="1:7" s="219" customFormat="1" ht="18" customHeight="1">
      <c r="A109" s="220"/>
      <c r="B109" s="221" t="s">
        <v>156</v>
      </c>
      <c r="C109" s="222"/>
      <c r="D109" s="222"/>
      <c r="E109" s="374"/>
      <c r="F109" s="202"/>
      <c r="G109" s="203"/>
    </row>
    <row r="110" spans="1:7" s="219" customFormat="1" ht="18" customHeight="1">
      <c r="A110" s="204" t="s">
        <v>218</v>
      </c>
      <c r="B110" s="205" t="s">
        <v>154</v>
      </c>
      <c r="C110" s="206">
        <v>0</v>
      </c>
      <c r="D110" s="206">
        <v>0</v>
      </c>
      <c r="E110" s="374"/>
      <c r="F110" s="202"/>
      <c r="G110" s="203"/>
    </row>
    <row r="111" spans="1:7" s="219" customFormat="1" ht="18" customHeight="1">
      <c r="A111" s="204" t="s">
        <v>219</v>
      </c>
      <c r="B111" s="205" t="s">
        <v>155</v>
      </c>
      <c r="C111" s="206">
        <f>C115</f>
        <v>0.012388</v>
      </c>
      <c r="D111" s="206">
        <f>D115</f>
        <v>0.008</v>
      </c>
      <c r="E111" s="374"/>
      <c r="F111" s="202"/>
      <c r="G111" s="203"/>
    </row>
    <row r="112" spans="1:7" s="219" customFormat="1" ht="18" customHeight="1">
      <c r="A112" s="220"/>
      <c r="B112" s="221" t="s">
        <v>156</v>
      </c>
      <c r="C112" s="222"/>
      <c r="D112" s="222"/>
      <c r="E112" s="374"/>
      <c r="F112" s="202"/>
      <c r="G112" s="203"/>
    </row>
    <row r="113" spans="1:7" s="219" customFormat="1" ht="18" customHeight="1">
      <c r="A113" s="440" t="s">
        <v>220</v>
      </c>
      <c r="B113" s="209" t="s">
        <v>506</v>
      </c>
      <c r="C113" s="442">
        <v>0</v>
      </c>
      <c r="D113" s="442"/>
      <c r="E113" s="437"/>
      <c r="F113" s="438"/>
      <c r="G113" s="439"/>
    </row>
    <row r="114" spans="1:7" s="219" customFormat="1" ht="18" customHeight="1">
      <c r="A114" s="440" t="s">
        <v>442</v>
      </c>
      <c r="B114" s="449" t="s">
        <v>344</v>
      </c>
      <c r="C114" s="442">
        <v>0</v>
      </c>
      <c r="D114" s="442"/>
      <c r="E114" s="437"/>
      <c r="F114" s="438"/>
      <c r="G114" s="439"/>
    </row>
    <row r="115" spans="1:7" s="219" customFormat="1" ht="18" customHeight="1">
      <c r="A115" s="440" t="s">
        <v>441</v>
      </c>
      <c r="B115" s="441" t="s">
        <v>330</v>
      </c>
      <c r="C115" s="442">
        <v>0.012388</v>
      </c>
      <c r="D115" s="442">
        <v>0.008</v>
      </c>
      <c r="E115" s="437"/>
      <c r="F115" s="438"/>
      <c r="G115" s="439"/>
    </row>
    <row r="116" spans="1:7" s="219" customFormat="1" ht="18" customHeight="1">
      <c r="A116" s="440" t="s">
        <v>440</v>
      </c>
      <c r="B116" s="441" t="s">
        <v>332</v>
      </c>
      <c r="C116" s="442">
        <v>0</v>
      </c>
      <c r="D116" s="442"/>
      <c r="E116" s="437"/>
      <c r="F116" s="438"/>
      <c r="G116" s="439"/>
    </row>
    <row r="117" spans="1:7" s="219" customFormat="1" ht="18" customHeight="1">
      <c r="A117" s="440" t="s">
        <v>439</v>
      </c>
      <c r="B117" s="441" t="s">
        <v>336</v>
      </c>
      <c r="C117" s="442">
        <v>0</v>
      </c>
      <c r="D117" s="442"/>
      <c r="E117" s="437"/>
      <c r="F117" s="438"/>
      <c r="G117" s="439"/>
    </row>
    <row r="118" spans="1:7" s="219" customFormat="1" ht="18" customHeight="1">
      <c r="A118" s="440" t="s">
        <v>438</v>
      </c>
      <c r="B118" s="441" t="s">
        <v>352</v>
      </c>
      <c r="C118" s="442">
        <v>0</v>
      </c>
      <c r="D118" s="442"/>
      <c r="E118" s="437"/>
      <c r="F118" s="438"/>
      <c r="G118" s="439"/>
    </row>
    <row r="119" spans="1:7" s="219" customFormat="1" ht="18" customHeight="1">
      <c r="A119" s="440" t="s">
        <v>516</v>
      </c>
      <c r="B119" s="441" t="s">
        <v>326</v>
      </c>
      <c r="C119" s="442">
        <v>0</v>
      </c>
      <c r="D119" s="442"/>
      <c r="E119" s="437"/>
      <c r="F119" s="438"/>
      <c r="G119" s="439"/>
    </row>
    <row r="120" spans="1:7" s="219" customFormat="1" ht="18" customHeight="1">
      <c r="A120" s="208"/>
      <c r="B120" s="209" t="s">
        <v>172</v>
      </c>
      <c r="C120" s="210"/>
      <c r="D120" s="210"/>
      <c r="E120" s="374"/>
      <c r="F120" s="202"/>
      <c r="G120" s="203"/>
    </row>
    <row r="121" spans="1:7" s="219" customFormat="1" ht="18" customHeight="1">
      <c r="A121" s="204" t="s">
        <v>221</v>
      </c>
      <c r="B121" s="205" t="s">
        <v>179</v>
      </c>
      <c r="C121" s="206">
        <f>4!P17</f>
        <v>0</v>
      </c>
      <c r="D121" s="206"/>
      <c r="E121" s="374"/>
      <c r="F121" s="202"/>
      <c r="G121" s="203"/>
    </row>
    <row r="122" spans="1:7" s="219" customFormat="1" ht="18" customHeight="1">
      <c r="A122" s="204" t="s">
        <v>222</v>
      </c>
      <c r="B122" s="205" t="s">
        <v>181</v>
      </c>
      <c r="C122" s="206">
        <f>C124+C125</f>
        <v>0.008448</v>
      </c>
      <c r="D122" s="206">
        <f>D124+D125</f>
        <v>0</v>
      </c>
      <c r="E122" s="374"/>
      <c r="F122" s="202"/>
      <c r="G122" s="203"/>
    </row>
    <row r="123" spans="1:7" s="219" customFormat="1" ht="18" customHeight="1">
      <c r="A123" s="220"/>
      <c r="B123" s="221" t="s">
        <v>163</v>
      </c>
      <c r="C123" s="222"/>
      <c r="D123" s="222"/>
      <c r="E123" s="374"/>
      <c r="F123" s="202"/>
      <c r="G123" s="203"/>
    </row>
    <row r="124" spans="1:7" s="219" customFormat="1" ht="18" customHeight="1">
      <c r="A124" s="204" t="s">
        <v>223</v>
      </c>
      <c r="B124" s="205" t="s">
        <v>165</v>
      </c>
      <c r="C124" s="206">
        <v>0</v>
      </c>
      <c r="D124" s="206">
        <v>0</v>
      </c>
      <c r="E124" s="374"/>
      <c r="F124" s="202"/>
      <c r="G124" s="203"/>
    </row>
    <row r="125" spans="1:7" s="219" customFormat="1" ht="18" customHeight="1">
      <c r="A125" s="204" t="s">
        <v>224</v>
      </c>
      <c r="B125" s="205" t="s">
        <v>167</v>
      </c>
      <c r="C125" s="206">
        <f>4!P21</f>
        <v>0.008448</v>
      </c>
      <c r="D125" s="206">
        <f>5!P21</f>
        <v>0</v>
      </c>
      <c r="E125" s="374"/>
      <c r="F125" s="202"/>
      <c r="G125" s="203"/>
    </row>
    <row r="126" spans="1:7" s="219" customFormat="1" ht="18" customHeight="1">
      <c r="A126" s="220"/>
      <c r="B126" s="221" t="s">
        <v>168</v>
      </c>
      <c r="C126" s="222"/>
      <c r="D126" s="222"/>
      <c r="E126" s="374"/>
      <c r="F126" s="202"/>
      <c r="G126" s="203"/>
    </row>
    <row r="127" spans="1:7" s="219" customFormat="1" ht="18" customHeight="1">
      <c r="A127" s="440" t="s">
        <v>225</v>
      </c>
      <c r="B127" s="209" t="s">
        <v>506</v>
      </c>
      <c r="C127" s="442"/>
      <c r="D127" s="442"/>
      <c r="E127" s="437"/>
      <c r="F127" s="438"/>
      <c r="G127" s="439"/>
    </row>
    <row r="128" spans="1:7" s="219" customFormat="1" ht="18" customHeight="1">
      <c r="A128" s="440" t="s">
        <v>226</v>
      </c>
      <c r="B128" s="441" t="s">
        <v>456</v>
      </c>
      <c r="C128" s="442">
        <f>$C$127-$C$113</f>
        <v>0</v>
      </c>
      <c r="D128" s="442"/>
      <c r="E128" s="437"/>
      <c r="F128" s="438"/>
      <c r="G128" s="439"/>
    </row>
    <row r="129" spans="1:7" s="219" customFormat="1" ht="18" customHeight="1">
      <c r="A129" s="440" t="s">
        <v>455</v>
      </c>
      <c r="B129" s="449" t="s">
        <v>344</v>
      </c>
      <c r="C129" s="442"/>
      <c r="D129" s="442"/>
      <c r="E129" s="437"/>
      <c r="F129" s="438"/>
      <c r="G129" s="439"/>
    </row>
    <row r="130" spans="1:7" s="219" customFormat="1" ht="18" customHeight="1">
      <c r="A130" s="440" t="s">
        <v>453</v>
      </c>
      <c r="B130" s="435" t="s">
        <v>518</v>
      </c>
      <c r="C130" s="442">
        <f>C129-C114</f>
        <v>0</v>
      </c>
      <c r="D130" s="442"/>
      <c r="E130" s="437"/>
      <c r="F130" s="438"/>
      <c r="G130" s="439"/>
    </row>
    <row r="131" spans="1:7" s="219" customFormat="1" ht="18" customHeight="1">
      <c r="A131" s="440" t="s">
        <v>422</v>
      </c>
      <c r="B131" s="441" t="s">
        <v>330</v>
      </c>
      <c r="C131" s="442">
        <v>0</v>
      </c>
      <c r="D131" s="442"/>
      <c r="E131" s="437"/>
      <c r="F131" s="438"/>
      <c r="G131" s="439"/>
    </row>
    <row r="132" spans="1:7" s="219" customFormat="1" ht="18" customHeight="1">
      <c r="A132" s="440" t="s">
        <v>517</v>
      </c>
      <c r="B132" s="441" t="s">
        <v>454</v>
      </c>
      <c r="C132" s="442">
        <f>$C$131-$C$115</f>
        <v>-0.012388</v>
      </c>
      <c r="D132" s="442"/>
      <c r="E132" s="437"/>
      <c r="F132" s="438"/>
      <c r="G132" s="439"/>
    </row>
    <row r="133" spans="1:7" s="219" customFormat="1" ht="18" customHeight="1">
      <c r="A133" s="440" t="s">
        <v>451</v>
      </c>
      <c r="B133" s="441" t="s">
        <v>332</v>
      </c>
      <c r="C133" s="442">
        <v>0</v>
      </c>
      <c r="D133" s="442"/>
      <c r="E133" s="437"/>
      <c r="F133" s="438"/>
      <c r="G133" s="439"/>
    </row>
    <row r="134" spans="1:7" s="219" customFormat="1" ht="18" customHeight="1">
      <c r="A134" s="440" t="s">
        <v>449</v>
      </c>
      <c r="B134" s="441" t="s">
        <v>452</v>
      </c>
      <c r="C134" s="442">
        <f>$C$133-$C$116</f>
        <v>0</v>
      </c>
      <c r="D134" s="442"/>
      <c r="E134" s="437"/>
      <c r="F134" s="438"/>
      <c r="G134" s="439"/>
    </row>
    <row r="135" spans="1:7" s="219" customFormat="1" ht="18" customHeight="1">
      <c r="A135" s="440" t="s">
        <v>448</v>
      </c>
      <c r="B135" s="441" t="s">
        <v>336</v>
      </c>
      <c r="C135" s="442">
        <v>0</v>
      </c>
      <c r="D135" s="442"/>
      <c r="E135" s="437"/>
      <c r="F135" s="438"/>
      <c r="G135" s="439"/>
    </row>
    <row r="136" spans="1:7" s="219" customFormat="1" ht="18" customHeight="1">
      <c r="A136" s="440" t="s">
        <v>446</v>
      </c>
      <c r="B136" s="441" t="s">
        <v>450</v>
      </c>
      <c r="C136" s="442">
        <f>$C$135-$C$117</f>
        <v>0</v>
      </c>
      <c r="D136" s="442"/>
      <c r="E136" s="437"/>
      <c r="F136" s="438"/>
      <c r="G136" s="439"/>
    </row>
    <row r="137" spans="1:7" s="219" customFormat="1" ht="18" customHeight="1">
      <c r="A137" s="440" t="s">
        <v>445</v>
      </c>
      <c r="B137" s="441" t="s">
        <v>352</v>
      </c>
      <c r="C137" s="442">
        <v>0</v>
      </c>
      <c r="D137" s="442"/>
      <c r="E137" s="437"/>
      <c r="F137" s="438"/>
      <c r="G137" s="439"/>
    </row>
    <row r="138" spans="1:7" s="219" customFormat="1" ht="18" customHeight="1">
      <c r="A138" s="440" t="s">
        <v>443</v>
      </c>
      <c r="B138" s="441" t="s">
        <v>447</v>
      </c>
      <c r="C138" s="442">
        <f>$C$137-$C$118</f>
        <v>0</v>
      </c>
      <c r="D138" s="442"/>
      <c r="E138" s="437"/>
      <c r="F138" s="438"/>
      <c r="G138" s="439"/>
    </row>
    <row r="139" spans="1:7" s="219" customFormat="1" ht="15.75">
      <c r="A139" s="440" t="s">
        <v>531</v>
      </c>
      <c r="B139" s="441" t="s">
        <v>326</v>
      </c>
      <c r="C139" s="442">
        <f>4!P21</f>
        <v>0.008448</v>
      </c>
      <c r="D139" s="442">
        <f>5!P21</f>
        <v>0</v>
      </c>
      <c r="E139" s="437"/>
      <c r="F139" s="438"/>
      <c r="G139" s="439"/>
    </row>
    <row r="140" spans="1:7" s="219" customFormat="1" ht="31.5">
      <c r="A140" s="440" t="s">
        <v>532</v>
      </c>
      <c r="B140" s="441" t="s">
        <v>444</v>
      </c>
      <c r="C140" s="442">
        <f>$C$139-$C$119</f>
        <v>0.008448</v>
      </c>
      <c r="D140" s="442"/>
      <c r="E140" s="437"/>
      <c r="F140" s="438"/>
      <c r="G140" s="439"/>
    </row>
    <row r="141" spans="1:7" s="219" customFormat="1" ht="16.5" customHeight="1">
      <c r="A141" s="208"/>
      <c r="B141" s="209" t="s">
        <v>172</v>
      </c>
      <c r="C141" s="210"/>
      <c r="D141" s="210"/>
      <c r="E141" s="374"/>
      <c r="F141" s="202"/>
      <c r="G141" s="203"/>
    </row>
    <row r="142" spans="1:7" s="219" customFormat="1" ht="15.75">
      <c r="A142" s="204" t="s">
        <v>228</v>
      </c>
      <c r="B142" s="205" t="s">
        <v>229</v>
      </c>
      <c r="C142" s="206">
        <f>C144</f>
        <v>0.00394</v>
      </c>
      <c r="D142" s="206">
        <f>D144</f>
        <v>0.008</v>
      </c>
      <c r="E142" s="374"/>
      <c r="F142" s="202"/>
      <c r="G142" s="203"/>
    </row>
    <row r="143" spans="1:7" s="219" customFormat="1" ht="15.75">
      <c r="A143" s="204" t="s">
        <v>230</v>
      </c>
      <c r="B143" s="224" t="s">
        <v>196</v>
      </c>
      <c r="C143" s="206"/>
      <c r="D143" s="206"/>
      <c r="E143" s="374"/>
      <c r="F143" s="202"/>
      <c r="G143" s="203"/>
    </row>
    <row r="144" spans="1:7" s="219" customFormat="1" ht="15.75">
      <c r="A144" s="204" t="s">
        <v>231</v>
      </c>
      <c r="B144" s="224" t="s">
        <v>198</v>
      </c>
      <c r="C144" s="206">
        <f>4!R12</f>
        <v>0.00394</v>
      </c>
      <c r="D144" s="206">
        <f>5!R12</f>
        <v>0.008</v>
      </c>
      <c r="E144" s="374"/>
      <c r="F144" s="202"/>
      <c r="G144" s="203"/>
    </row>
    <row r="145" spans="1:7" s="219" customFormat="1" ht="15.75">
      <c r="A145" s="204" t="s">
        <v>232</v>
      </c>
      <c r="B145" s="205" t="s">
        <v>233</v>
      </c>
      <c r="C145" s="206">
        <f>4!Q15</f>
        <v>7.482872</v>
      </c>
      <c r="D145" s="206">
        <f>5!Q15</f>
        <v>3.8819</v>
      </c>
      <c r="E145" s="374"/>
      <c r="F145" s="202"/>
      <c r="G145" s="203"/>
    </row>
    <row r="146" spans="1:7" s="219" customFormat="1" ht="15.75">
      <c r="A146" s="215"/>
      <c r="B146" s="216" t="s">
        <v>156</v>
      </c>
      <c r="C146" s="217"/>
      <c r="D146" s="217"/>
      <c r="E146" s="374"/>
      <c r="F146" s="202"/>
      <c r="G146" s="203"/>
    </row>
    <row r="147" spans="1:7" s="219" customFormat="1" ht="15.75">
      <c r="A147" s="204" t="s">
        <v>234</v>
      </c>
      <c r="B147" s="205" t="s">
        <v>154</v>
      </c>
      <c r="C147" s="206">
        <v>0</v>
      </c>
      <c r="D147" s="206">
        <v>0</v>
      </c>
      <c r="E147" s="374"/>
      <c r="F147" s="202"/>
      <c r="G147" s="203"/>
    </row>
    <row r="148" spans="1:7" s="219" customFormat="1" ht="15.75">
      <c r="A148" s="204" t="s">
        <v>235</v>
      </c>
      <c r="B148" s="205" t="s">
        <v>155</v>
      </c>
      <c r="C148" s="206">
        <f>SUM(C150:C156)</f>
        <v>7.4828719999999995</v>
      </c>
      <c r="D148" s="206">
        <f>SUM(D150:D156)</f>
        <v>3.8819</v>
      </c>
      <c r="E148" s="374"/>
      <c r="F148" s="202"/>
      <c r="G148" s="203"/>
    </row>
    <row r="149" spans="1:7" s="219" customFormat="1" ht="15.75">
      <c r="A149" s="215"/>
      <c r="B149" s="216" t="s">
        <v>156</v>
      </c>
      <c r="C149" s="217"/>
      <c r="D149" s="217"/>
      <c r="E149" s="374"/>
      <c r="F149" s="202"/>
      <c r="G149" s="203"/>
    </row>
    <row r="150" spans="1:7" s="219" customFormat="1" ht="15.75">
      <c r="A150" s="434" t="s">
        <v>236</v>
      </c>
      <c r="B150" s="209" t="s">
        <v>506</v>
      </c>
      <c r="C150" s="442">
        <v>0.018903</v>
      </c>
      <c r="D150" s="442">
        <f>0.002+0.004</f>
        <v>0.006</v>
      </c>
      <c r="E150" s="437"/>
      <c r="F150" s="438"/>
      <c r="G150" s="439"/>
    </row>
    <row r="151" spans="1:7" s="219" customFormat="1" ht="31.5">
      <c r="A151" s="434" t="s">
        <v>461</v>
      </c>
      <c r="B151" s="449" t="s">
        <v>344</v>
      </c>
      <c r="C151" s="442">
        <v>1.205924</v>
      </c>
      <c r="D151" s="442">
        <v>0.5859</v>
      </c>
      <c r="E151" s="437"/>
      <c r="F151" s="438"/>
      <c r="G151" s="439"/>
    </row>
    <row r="152" spans="1:7" s="219" customFormat="1" ht="15.75">
      <c r="A152" s="434" t="s">
        <v>460</v>
      </c>
      <c r="B152" s="435" t="s">
        <v>330</v>
      </c>
      <c r="C152" s="442">
        <f>5.981717+0.049343</f>
        <v>6.03106</v>
      </c>
      <c r="D152" s="442">
        <f>3.165</f>
        <v>3.165</v>
      </c>
      <c r="E152" s="437"/>
      <c r="F152" s="438"/>
      <c r="G152" s="439"/>
    </row>
    <row r="153" spans="1:7" s="219" customFormat="1" ht="15.75">
      <c r="A153" s="434" t="s">
        <v>459</v>
      </c>
      <c r="B153" s="435" t="s">
        <v>332</v>
      </c>
      <c r="C153" s="436">
        <v>0</v>
      </c>
      <c r="D153" s="436">
        <v>0</v>
      </c>
      <c r="E153" s="437"/>
      <c r="F153" s="438"/>
      <c r="G153" s="439"/>
    </row>
    <row r="154" spans="1:7" s="219" customFormat="1" ht="63">
      <c r="A154" s="434" t="s">
        <v>458</v>
      </c>
      <c r="B154" s="435" t="s">
        <v>336</v>
      </c>
      <c r="C154" s="436">
        <v>0.00852</v>
      </c>
      <c r="D154" s="436">
        <v>0.005</v>
      </c>
      <c r="E154" s="437"/>
      <c r="F154" s="438"/>
      <c r="G154" s="439"/>
    </row>
    <row r="155" spans="1:7" s="219" customFormat="1" ht="15.75">
      <c r="A155" s="434" t="s">
        <v>457</v>
      </c>
      <c r="B155" s="435" t="s">
        <v>352</v>
      </c>
      <c r="C155" s="436">
        <f>C22</f>
        <v>0.218465</v>
      </c>
      <c r="D155" s="210">
        <f>D22</f>
        <v>0.12</v>
      </c>
      <c r="E155" s="437"/>
      <c r="F155" s="438"/>
      <c r="G155" s="439"/>
    </row>
    <row r="156" spans="1:10" ht="15.75">
      <c r="A156" s="434" t="s">
        <v>519</v>
      </c>
      <c r="B156" s="435" t="s">
        <v>326</v>
      </c>
      <c r="C156" s="436">
        <v>0</v>
      </c>
      <c r="D156" s="436">
        <v>0</v>
      </c>
      <c r="E156" s="437"/>
      <c r="F156" s="438"/>
      <c r="G156" s="439"/>
      <c r="J156" s="219"/>
    </row>
    <row r="157" spans="1:10" ht="15.75">
      <c r="A157" s="208"/>
      <c r="B157" s="209" t="s">
        <v>172</v>
      </c>
      <c r="C157" s="210"/>
      <c r="D157" s="210"/>
      <c r="E157" s="374"/>
      <c r="F157" s="202"/>
      <c r="G157" s="203"/>
      <c r="J157" s="219"/>
    </row>
    <row r="158" spans="1:10" ht="15.75">
      <c r="A158" s="225" t="s">
        <v>237</v>
      </c>
      <c r="B158" s="226" t="s">
        <v>179</v>
      </c>
      <c r="C158" s="227">
        <f>4!Q17</f>
        <v>0.8998698327332764</v>
      </c>
      <c r="D158" s="227">
        <f>5!Q17</f>
        <v>0.14440668</v>
      </c>
      <c r="E158" s="374"/>
      <c r="F158" s="202"/>
      <c r="G158" s="203"/>
      <c r="J158" s="219"/>
    </row>
    <row r="159" spans="1:10" ht="15.75">
      <c r="A159" s="225" t="s">
        <v>238</v>
      </c>
      <c r="B159" s="226" t="s">
        <v>181</v>
      </c>
      <c r="C159" s="227">
        <f>C161+C162</f>
        <v>5.9721141672667235</v>
      </c>
      <c r="D159" s="227">
        <f>D161+D162</f>
        <v>3.2828289654456135</v>
      </c>
      <c r="E159" s="374"/>
      <c r="F159" s="202"/>
      <c r="G159" s="203"/>
      <c r="J159" s="219"/>
    </row>
    <row r="160" spans="1:7" ht="15.75">
      <c r="A160" s="211"/>
      <c r="B160" s="212" t="s">
        <v>163</v>
      </c>
      <c r="C160" s="213"/>
      <c r="D160" s="213"/>
      <c r="E160" s="374"/>
      <c r="F160" s="202"/>
      <c r="G160" s="203"/>
    </row>
    <row r="161" spans="1:7" ht="15.75">
      <c r="A161" s="225" t="s">
        <v>239</v>
      </c>
      <c r="B161" s="226" t="s">
        <v>165</v>
      </c>
      <c r="C161" s="227">
        <v>0</v>
      </c>
      <c r="D161" s="227"/>
      <c r="E161" s="374"/>
      <c r="F161" s="202"/>
      <c r="G161" s="203"/>
    </row>
    <row r="162" spans="1:7" ht="15.75">
      <c r="A162" s="225" t="s">
        <v>240</v>
      </c>
      <c r="B162" s="226" t="s">
        <v>167</v>
      </c>
      <c r="C162" s="227">
        <f>C177</f>
        <v>5.9721141672667235</v>
      </c>
      <c r="D162" s="227">
        <f>D176</f>
        <v>3.2828289654456135</v>
      </c>
      <c r="E162" s="374"/>
      <c r="F162" s="202"/>
      <c r="G162" s="203"/>
    </row>
    <row r="163" spans="1:7" ht="15.75">
      <c r="A163" s="220"/>
      <c r="B163" s="221" t="s">
        <v>168</v>
      </c>
      <c r="C163" s="222"/>
      <c r="D163" s="222"/>
      <c r="E163" s="374"/>
      <c r="F163" s="202"/>
      <c r="G163" s="203"/>
    </row>
    <row r="164" spans="1:7" ht="15.75">
      <c r="A164" s="440" t="s">
        <v>241</v>
      </c>
      <c r="B164" s="209" t="s">
        <v>506</v>
      </c>
      <c r="C164" s="442"/>
      <c r="D164" s="442"/>
      <c r="E164" s="437"/>
      <c r="F164" s="438"/>
      <c r="G164" s="439"/>
    </row>
    <row r="165" spans="1:7" ht="31.5">
      <c r="A165" s="440" t="s">
        <v>242</v>
      </c>
      <c r="B165" s="441" t="s">
        <v>477</v>
      </c>
      <c r="C165" s="442">
        <f>$C$164-$C$150</f>
        <v>-0.018903</v>
      </c>
      <c r="D165" s="442"/>
      <c r="E165" s="437"/>
      <c r="F165" s="438"/>
      <c r="G165" s="439"/>
    </row>
    <row r="166" spans="1:7" ht="31.5">
      <c r="A166" s="440" t="s">
        <v>476</v>
      </c>
      <c r="B166" s="435" t="s">
        <v>344</v>
      </c>
      <c r="C166" s="442"/>
      <c r="D166" s="442"/>
      <c r="E166" s="437"/>
      <c r="F166" s="438"/>
      <c r="G166" s="439"/>
    </row>
    <row r="167" spans="1:7" ht="31.5">
      <c r="A167" s="440" t="s">
        <v>474</v>
      </c>
      <c r="B167" s="441" t="s">
        <v>522</v>
      </c>
      <c r="C167" s="442">
        <f>$C$166-$C$151</f>
        <v>-1.205924</v>
      </c>
      <c r="D167" s="442"/>
      <c r="E167" s="437"/>
      <c r="F167" s="438"/>
      <c r="G167" s="439"/>
    </row>
    <row r="168" spans="1:7" ht="15.75">
      <c r="A168" s="440" t="s">
        <v>473</v>
      </c>
      <c r="B168" s="441" t="s">
        <v>330</v>
      </c>
      <c r="C168" s="442"/>
      <c r="D168" s="442"/>
      <c r="E168" s="437"/>
      <c r="F168" s="438"/>
      <c r="G168" s="439"/>
    </row>
    <row r="169" spans="1:7" ht="31.5">
      <c r="A169" s="440" t="s">
        <v>471</v>
      </c>
      <c r="B169" s="441" t="s">
        <v>475</v>
      </c>
      <c r="C169" s="442">
        <f>$C$168-$C$152</f>
        <v>-6.03106</v>
      </c>
      <c r="D169" s="442"/>
      <c r="E169" s="437"/>
      <c r="F169" s="438"/>
      <c r="G169" s="439"/>
    </row>
    <row r="170" spans="1:7" ht="15.75">
      <c r="A170" s="440" t="s">
        <v>470</v>
      </c>
      <c r="B170" s="441" t="s">
        <v>332</v>
      </c>
      <c r="C170" s="442"/>
      <c r="D170" s="442"/>
      <c r="E170" s="437"/>
      <c r="F170" s="438"/>
      <c r="G170" s="439"/>
    </row>
    <row r="171" spans="1:7" ht="31.5">
      <c r="A171" s="440" t="s">
        <v>468</v>
      </c>
      <c r="B171" s="441" t="s">
        <v>472</v>
      </c>
      <c r="C171" s="442">
        <f>$C$170-$C$153</f>
        <v>0</v>
      </c>
      <c r="D171" s="442"/>
      <c r="E171" s="437"/>
      <c r="F171" s="438"/>
      <c r="G171" s="439"/>
    </row>
    <row r="172" spans="1:7" ht="63">
      <c r="A172" s="440" t="s">
        <v>467</v>
      </c>
      <c r="B172" s="441" t="s">
        <v>336</v>
      </c>
      <c r="C172" s="442">
        <v>0</v>
      </c>
      <c r="D172" s="442"/>
      <c r="E172" s="437"/>
      <c r="F172" s="438"/>
      <c r="G172" s="439"/>
    </row>
    <row r="173" spans="1:7" ht="31.5">
      <c r="A173" s="440" t="s">
        <v>465</v>
      </c>
      <c r="B173" s="441" t="s">
        <v>469</v>
      </c>
      <c r="C173" s="442">
        <f>$C$172-$C$154</f>
        <v>-0.00852</v>
      </c>
      <c r="D173" s="442"/>
      <c r="E173" s="437"/>
      <c r="F173" s="438"/>
      <c r="G173" s="439"/>
    </row>
    <row r="174" spans="1:7" ht="15.75">
      <c r="A174" s="440" t="s">
        <v>464</v>
      </c>
      <c r="B174" s="441" t="s">
        <v>352</v>
      </c>
      <c r="C174" s="442">
        <v>0</v>
      </c>
      <c r="D174" s="442"/>
      <c r="E174" s="437"/>
      <c r="F174" s="438"/>
      <c r="G174" s="439"/>
    </row>
    <row r="175" spans="1:7" ht="31.5">
      <c r="A175" s="440" t="s">
        <v>462</v>
      </c>
      <c r="B175" s="441" t="s">
        <v>466</v>
      </c>
      <c r="C175" s="442">
        <f>$C$174-$C$155</f>
        <v>-0.218465</v>
      </c>
      <c r="D175" s="442"/>
      <c r="E175" s="437"/>
      <c r="F175" s="438"/>
      <c r="G175" s="439"/>
    </row>
    <row r="176" spans="1:7" ht="15.75">
      <c r="A176" s="440" t="s">
        <v>520</v>
      </c>
      <c r="B176" s="441" t="s">
        <v>326</v>
      </c>
      <c r="C176" s="442">
        <f>4!Q21</f>
        <v>5.9721141672667235</v>
      </c>
      <c r="D176" s="442">
        <f>5!Q21</f>
        <v>3.2828289654456135</v>
      </c>
      <c r="E176" s="437"/>
      <c r="F176" s="438"/>
      <c r="G176" s="439"/>
    </row>
    <row r="177" spans="1:7" ht="21.75" customHeight="1">
      <c r="A177" s="440" t="s">
        <v>521</v>
      </c>
      <c r="B177" s="441" t="s">
        <v>463</v>
      </c>
      <c r="C177" s="442">
        <f>$C$176-$C$156</f>
        <v>5.9721141672667235</v>
      </c>
      <c r="D177" s="442"/>
      <c r="E177" s="437"/>
      <c r="F177" s="438"/>
      <c r="G177" s="439"/>
    </row>
    <row r="178" spans="1:7" ht="15.75">
      <c r="A178" s="208"/>
      <c r="B178" s="209" t="s">
        <v>172</v>
      </c>
      <c r="C178" s="210"/>
      <c r="D178" s="210"/>
      <c r="E178" s="374"/>
      <c r="F178" s="202"/>
      <c r="G178" s="203"/>
    </row>
    <row r="179" spans="1:7" ht="15.75">
      <c r="A179" s="204" t="s">
        <v>244</v>
      </c>
      <c r="B179" s="205" t="s">
        <v>245</v>
      </c>
      <c r="C179" s="206">
        <f>C180</f>
        <v>0.610888</v>
      </c>
      <c r="D179" s="206">
        <f>D180</f>
        <v>0.4546643545543863</v>
      </c>
      <c r="E179" s="374"/>
      <c r="F179" s="202"/>
      <c r="G179" s="203"/>
    </row>
    <row r="180" spans="1:7" ht="15.75">
      <c r="A180" s="204" t="s">
        <v>246</v>
      </c>
      <c r="B180" s="224" t="s">
        <v>198</v>
      </c>
      <c r="C180" s="206">
        <f>4!R13</f>
        <v>0.610888</v>
      </c>
      <c r="D180" s="206">
        <f>5!R13</f>
        <v>0.4546643545543863</v>
      </c>
      <c r="E180" s="374"/>
      <c r="F180" s="202"/>
      <c r="G180" s="203"/>
    </row>
    <row r="181" spans="1:7" ht="15.75">
      <c r="A181" s="204" t="s">
        <v>247</v>
      </c>
      <c r="B181" s="205" t="s">
        <v>248</v>
      </c>
      <c r="C181" s="206">
        <f>4!R15</f>
        <v>1.177551</v>
      </c>
      <c r="D181" s="206">
        <f>5!R15</f>
        <v>1.1100331123595506</v>
      </c>
      <c r="E181" s="374"/>
      <c r="F181" s="202"/>
      <c r="G181" s="203"/>
    </row>
    <row r="182" spans="1:7" ht="15.75">
      <c r="A182" s="220"/>
      <c r="B182" s="221" t="s">
        <v>156</v>
      </c>
      <c r="C182" s="222"/>
      <c r="D182" s="222"/>
      <c r="E182" s="374"/>
      <c r="F182" s="202"/>
      <c r="G182" s="203"/>
    </row>
    <row r="183" spans="1:7" ht="15.75">
      <c r="A183" s="204" t="s">
        <v>249</v>
      </c>
      <c r="B183" s="205" t="s">
        <v>154</v>
      </c>
      <c r="C183" s="206">
        <v>0</v>
      </c>
      <c r="D183" s="206">
        <f>D14</f>
        <v>0.005310112359550562</v>
      </c>
      <c r="E183" s="374"/>
      <c r="F183" s="210"/>
      <c r="G183" s="203"/>
    </row>
    <row r="184" spans="1:7" ht="15.75">
      <c r="A184" s="204" t="s">
        <v>250</v>
      </c>
      <c r="B184" s="205" t="s">
        <v>155</v>
      </c>
      <c r="C184" s="206">
        <f>SUM(C186:C191)</f>
        <v>2.3735470000000003</v>
      </c>
      <c r="D184" s="206">
        <f>SUM(D186:D191)</f>
        <v>1.1047230000000001</v>
      </c>
      <c r="E184" s="374"/>
      <c r="F184" s="202"/>
      <c r="G184" s="203"/>
    </row>
    <row r="185" spans="1:7" ht="15.75">
      <c r="A185" s="220"/>
      <c r="B185" s="221" t="s">
        <v>156</v>
      </c>
      <c r="C185" s="222"/>
      <c r="D185" s="222"/>
      <c r="E185" s="374"/>
      <c r="F185" s="202"/>
      <c r="G185" s="203"/>
    </row>
    <row r="186" spans="1:7" ht="15.75">
      <c r="A186" s="440" t="s">
        <v>251</v>
      </c>
      <c r="B186" s="209" t="s">
        <v>506</v>
      </c>
      <c r="C186" s="442">
        <f>0.078614</f>
        <v>0.078614</v>
      </c>
      <c r="D186" s="442">
        <f>0.019</f>
        <v>0.019</v>
      </c>
      <c r="E186" s="437"/>
      <c r="F186" s="438"/>
      <c r="G186" s="439"/>
    </row>
    <row r="187" spans="1:7" ht="31.5">
      <c r="A187" s="440" t="s">
        <v>482</v>
      </c>
      <c r="B187" s="449" t="s">
        <v>344</v>
      </c>
      <c r="C187" s="442">
        <v>0.84352</v>
      </c>
      <c r="D187" s="442">
        <v>0.540723</v>
      </c>
      <c r="E187" s="437"/>
      <c r="F187" s="438"/>
      <c r="G187" s="439"/>
    </row>
    <row r="188" spans="1:7" ht="15.75">
      <c r="A188" s="440" t="s">
        <v>481</v>
      </c>
      <c r="B188" s="441" t="s">
        <v>330</v>
      </c>
      <c r="C188" s="442">
        <f>1.388893</f>
        <v>1.388893</v>
      </c>
      <c r="D188" s="442">
        <f>0.523</f>
        <v>0.523</v>
      </c>
      <c r="E188" s="437"/>
      <c r="F188" s="438"/>
      <c r="G188" s="439"/>
    </row>
    <row r="189" spans="1:7" ht="15.75">
      <c r="A189" s="440" t="s">
        <v>480</v>
      </c>
      <c r="B189" s="441" t="s">
        <v>332</v>
      </c>
      <c r="C189" s="442">
        <v>0</v>
      </c>
      <c r="D189" s="442">
        <v>0</v>
      </c>
      <c r="E189" s="437"/>
      <c r="F189" s="438"/>
      <c r="G189" s="439"/>
    </row>
    <row r="190" spans="1:7" ht="63">
      <c r="A190" s="440" t="s">
        <v>479</v>
      </c>
      <c r="B190" s="441" t="s">
        <v>336</v>
      </c>
      <c r="C190" s="442">
        <v>0.06252</v>
      </c>
      <c r="D190" s="442">
        <v>0.022</v>
      </c>
      <c r="E190" s="437"/>
      <c r="F190" s="438"/>
      <c r="G190" s="439"/>
    </row>
    <row r="191" spans="1:7" ht="15.75">
      <c r="A191" s="440" t="s">
        <v>478</v>
      </c>
      <c r="B191" s="441" t="s">
        <v>352</v>
      </c>
      <c r="C191" s="442">
        <v>0</v>
      </c>
      <c r="D191" s="442">
        <v>0</v>
      </c>
      <c r="E191" s="437"/>
      <c r="F191" s="438"/>
      <c r="G191" s="439"/>
    </row>
    <row r="192" spans="1:7" ht="15.75">
      <c r="A192" s="440" t="s">
        <v>523</v>
      </c>
      <c r="B192" s="441" t="s">
        <v>326</v>
      </c>
      <c r="C192" s="442">
        <v>0</v>
      </c>
      <c r="D192" s="442">
        <v>0</v>
      </c>
      <c r="E192" s="437"/>
      <c r="F192" s="438"/>
      <c r="G192" s="439"/>
    </row>
    <row r="193" spans="1:7" ht="15.75">
      <c r="A193" s="208"/>
      <c r="B193" s="209" t="s">
        <v>172</v>
      </c>
      <c r="C193" s="210"/>
      <c r="D193" s="210"/>
      <c r="E193" s="374"/>
      <c r="F193" s="202"/>
      <c r="G193" s="203"/>
    </row>
    <row r="194" spans="1:7" ht="15.75">
      <c r="A194" s="204" t="s">
        <v>318</v>
      </c>
      <c r="B194" s="205" t="s">
        <v>179</v>
      </c>
      <c r="C194" s="206">
        <f>4!R17</f>
        <v>0.11101374218904476</v>
      </c>
      <c r="D194" s="206">
        <f>5!R17</f>
        <v>0.04129323177977528</v>
      </c>
      <c r="E194" s="374"/>
      <c r="F194" s="202"/>
      <c r="G194" s="203"/>
    </row>
    <row r="195" spans="1:7" ht="15.75">
      <c r="A195" s="204" t="s">
        <v>317</v>
      </c>
      <c r="B195" s="205" t="s">
        <v>181</v>
      </c>
      <c r="C195" s="206">
        <f>C197+C198</f>
        <v>1.8137102578109552</v>
      </c>
      <c r="D195" s="206">
        <f>D197+D198</f>
        <v>1.6299043759185614</v>
      </c>
      <c r="E195" s="374"/>
      <c r="F195" s="202"/>
      <c r="G195" s="203"/>
    </row>
    <row r="196" spans="1:7" ht="15.75">
      <c r="A196" s="215"/>
      <c r="B196" s="216" t="s">
        <v>163</v>
      </c>
      <c r="C196" s="217"/>
      <c r="D196" s="217"/>
      <c r="E196" s="374"/>
      <c r="F196" s="202"/>
      <c r="G196" s="203"/>
    </row>
    <row r="197" spans="1:7" ht="15.75">
      <c r="A197" s="204" t="s">
        <v>316</v>
      </c>
      <c r="B197" s="205" t="s">
        <v>165</v>
      </c>
      <c r="C197" s="206">
        <f>4!R22</f>
        <v>0.7471729999999999</v>
      </c>
      <c r="D197" s="206">
        <f>5!R25</f>
        <v>0.5611644953387859</v>
      </c>
      <c r="E197" s="374"/>
      <c r="F197" s="202"/>
      <c r="G197" s="203"/>
    </row>
    <row r="198" spans="1:7" ht="15.75">
      <c r="A198" s="204" t="s">
        <v>315</v>
      </c>
      <c r="B198" s="205" t="s">
        <v>167</v>
      </c>
      <c r="C198" s="206">
        <f>C212</f>
        <v>1.0665372578109553</v>
      </c>
      <c r="D198" s="206">
        <f>5!R21</f>
        <v>1.0687398805797754</v>
      </c>
      <c r="E198" s="374"/>
      <c r="F198" s="210"/>
      <c r="G198" s="203"/>
    </row>
    <row r="199" spans="1:7" ht="15.75">
      <c r="A199" s="220"/>
      <c r="B199" s="221" t="s">
        <v>168</v>
      </c>
      <c r="C199" s="222"/>
      <c r="D199" s="222"/>
      <c r="E199" s="374"/>
      <c r="F199" s="202"/>
      <c r="G199" s="203"/>
    </row>
    <row r="200" spans="1:7" ht="15.75">
      <c r="A200" s="443" t="s">
        <v>314</v>
      </c>
      <c r="B200" s="209" t="s">
        <v>506</v>
      </c>
      <c r="C200" s="445"/>
      <c r="D200" s="445"/>
      <c r="E200" s="446"/>
      <c r="F200" s="447"/>
      <c r="G200" s="448"/>
    </row>
    <row r="201" spans="1:7" ht="31.5">
      <c r="A201" s="443" t="s">
        <v>313</v>
      </c>
      <c r="B201" s="444" t="s">
        <v>498</v>
      </c>
      <c r="C201" s="445">
        <f>$C$200-$C$186</f>
        <v>-0.078614</v>
      </c>
      <c r="D201" s="445"/>
      <c r="E201" s="446"/>
      <c r="F201" s="447"/>
      <c r="G201" s="448"/>
    </row>
    <row r="202" spans="1:7" ht="31.5">
      <c r="A202" s="443" t="s">
        <v>497</v>
      </c>
      <c r="B202" s="435" t="s">
        <v>344</v>
      </c>
      <c r="C202" s="445"/>
      <c r="D202" s="445"/>
      <c r="E202" s="446"/>
      <c r="F202" s="447"/>
      <c r="G202" s="448"/>
    </row>
    <row r="203" spans="1:7" ht="31.5">
      <c r="A203" s="443" t="s">
        <v>495</v>
      </c>
      <c r="B203" s="441" t="s">
        <v>524</v>
      </c>
      <c r="C203" s="445">
        <f>C202-C187</f>
        <v>-0.84352</v>
      </c>
      <c r="D203" s="445"/>
      <c r="E203" s="446"/>
      <c r="F203" s="447"/>
      <c r="G203" s="448"/>
    </row>
    <row r="204" spans="1:7" ht="15.75">
      <c r="A204" s="440" t="s">
        <v>494</v>
      </c>
      <c r="B204" s="444" t="s">
        <v>330</v>
      </c>
      <c r="C204" s="445">
        <v>0</v>
      </c>
      <c r="D204" s="445"/>
      <c r="E204" s="446"/>
      <c r="F204" s="447"/>
      <c r="G204" s="448"/>
    </row>
    <row r="205" spans="1:7" ht="31.5">
      <c r="A205" s="440" t="s">
        <v>492</v>
      </c>
      <c r="B205" s="444" t="s">
        <v>496</v>
      </c>
      <c r="C205" s="445">
        <f>$C$204-$C$188</f>
        <v>-1.388893</v>
      </c>
      <c r="D205" s="445"/>
      <c r="E205" s="446"/>
      <c r="F205" s="447"/>
      <c r="G205" s="448"/>
    </row>
    <row r="206" spans="1:7" ht="15.75">
      <c r="A206" s="443" t="s">
        <v>491</v>
      </c>
      <c r="B206" s="444" t="s">
        <v>332</v>
      </c>
      <c r="C206" s="445">
        <v>0</v>
      </c>
      <c r="D206" s="445"/>
      <c r="E206" s="446"/>
      <c r="F206" s="447"/>
      <c r="G206" s="448"/>
    </row>
    <row r="207" spans="1:7" ht="31.5">
      <c r="A207" s="443" t="s">
        <v>489</v>
      </c>
      <c r="B207" s="444" t="s">
        <v>493</v>
      </c>
      <c r="C207" s="445">
        <f>$C$206-$C$189</f>
        <v>0</v>
      </c>
      <c r="D207" s="445"/>
      <c r="E207" s="446"/>
      <c r="F207" s="447"/>
      <c r="G207" s="448"/>
    </row>
    <row r="208" spans="1:7" ht="63">
      <c r="A208" s="443" t="s">
        <v>488</v>
      </c>
      <c r="B208" s="444" t="s">
        <v>336</v>
      </c>
      <c r="C208" s="445">
        <v>0</v>
      </c>
      <c r="D208" s="445"/>
      <c r="E208" s="446"/>
      <c r="F208" s="447"/>
      <c r="G208" s="448"/>
    </row>
    <row r="209" spans="1:7" ht="31.5">
      <c r="A209" s="443" t="s">
        <v>486</v>
      </c>
      <c r="B209" s="444" t="s">
        <v>490</v>
      </c>
      <c r="C209" s="445">
        <f>$C$208-$C$190</f>
        <v>-0.06252</v>
      </c>
      <c r="D209" s="445"/>
      <c r="E209" s="446"/>
      <c r="F209" s="447"/>
      <c r="G209" s="448"/>
    </row>
    <row r="210" spans="1:7" ht="15.75">
      <c r="A210" s="443" t="s">
        <v>485</v>
      </c>
      <c r="B210" s="444" t="s">
        <v>352</v>
      </c>
      <c r="C210" s="445">
        <v>0</v>
      </c>
      <c r="D210" s="445"/>
      <c r="E210" s="446"/>
      <c r="F210" s="447"/>
      <c r="G210" s="448"/>
    </row>
    <row r="211" spans="1:7" ht="31.5">
      <c r="A211" s="443" t="s">
        <v>483</v>
      </c>
      <c r="B211" s="444" t="s">
        <v>487</v>
      </c>
      <c r="C211" s="445">
        <f>$C$210-$C$191</f>
        <v>0</v>
      </c>
      <c r="D211" s="445"/>
      <c r="E211" s="446"/>
      <c r="F211" s="447"/>
      <c r="G211" s="448"/>
    </row>
    <row r="212" spans="1:7" ht="15.75">
      <c r="A212" s="443" t="s">
        <v>533</v>
      </c>
      <c r="B212" s="444" t="s">
        <v>326</v>
      </c>
      <c r="C212" s="445">
        <f>4!R21</f>
        <v>1.0665372578109553</v>
      </c>
      <c r="D212" s="445">
        <f>5!R21</f>
        <v>1.0687398805797754</v>
      </c>
      <c r="E212" s="446"/>
      <c r="F212" s="447"/>
      <c r="G212" s="448"/>
    </row>
    <row r="213" spans="1:7" ht="31.5">
      <c r="A213" s="443" t="s">
        <v>534</v>
      </c>
      <c r="B213" s="444" t="s">
        <v>484</v>
      </c>
      <c r="C213" s="445">
        <f>$C$212-$C$192</f>
        <v>1.0665372578109553</v>
      </c>
      <c r="D213" s="445"/>
      <c r="E213" s="446"/>
      <c r="F213" s="447"/>
      <c r="G213" s="448"/>
    </row>
    <row r="214" spans="1:7" ht="16.5" thickBot="1">
      <c r="A214" s="384"/>
      <c r="B214" s="383" t="s">
        <v>172</v>
      </c>
      <c r="C214" s="382"/>
      <c r="D214" s="382"/>
      <c r="E214" s="381"/>
      <c r="F214" s="380"/>
      <c r="G214" s="379"/>
    </row>
    <row r="215" spans="1:7" ht="15.75">
      <c r="A215" s="228"/>
      <c r="B215" s="229"/>
      <c r="C215" s="230"/>
      <c r="D215" s="230"/>
      <c r="E215" s="376"/>
      <c r="F215" s="219"/>
      <c r="G215" s="219"/>
    </row>
    <row r="216" spans="1:7" ht="15.75">
      <c r="A216" s="228"/>
      <c r="B216" s="229"/>
      <c r="C216" s="230"/>
      <c r="D216" s="230"/>
      <c r="E216" s="376"/>
      <c r="F216" s="219"/>
      <c r="G216" s="219"/>
    </row>
    <row r="217" spans="1:7" ht="22.5" customHeight="1">
      <c r="A217" s="228"/>
      <c r="B217" s="378" t="str">
        <f>Лист1!A19</f>
        <v>Генеральный директор</v>
      </c>
      <c r="C217" s="230"/>
      <c r="D217" s="230"/>
      <c r="E217" s="376"/>
      <c r="F217" s="377" t="str">
        <f>Лист1!A20</f>
        <v>Тихонова Т.Е.</v>
      </c>
      <c r="G217" s="219"/>
    </row>
    <row r="218" spans="1:7" ht="22.5" customHeight="1">
      <c r="A218" s="228"/>
      <c r="B218" s="229"/>
      <c r="C218" s="230"/>
      <c r="D218" s="230"/>
      <c r="E218" s="376"/>
      <c r="F218" s="219"/>
      <c r="G218" s="219"/>
    </row>
    <row r="219" spans="1:7" ht="60" customHeight="1">
      <c r="A219" s="228"/>
      <c r="B219" s="472"/>
      <c r="C219" s="230"/>
      <c r="D219" s="230"/>
      <c r="E219" s="376"/>
      <c r="F219" s="473"/>
      <c r="G219" s="219"/>
    </row>
    <row r="220" spans="1:7" ht="18.75">
      <c r="A220" s="228"/>
      <c r="B220" s="472"/>
      <c r="C220" s="230"/>
      <c r="D220" s="230"/>
      <c r="E220" s="376"/>
      <c r="F220" s="377"/>
      <c r="G220" s="219"/>
    </row>
    <row r="221" spans="1:7" ht="15.75">
      <c r="A221" s="228"/>
      <c r="B221" s="229"/>
      <c r="C221" s="230"/>
      <c r="D221" s="230"/>
      <c r="E221" s="376"/>
      <c r="F221" s="219"/>
      <c r="G221" s="219"/>
    </row>
    <row r="222" spans="1:7" ht="15.75">
      <c r="A222" s="228"/>
      <c r="B222" s="229"/>
      <c r="C222" s="230"/>
      <c r="D222" s="230"/>
      <c r="E222" s="376"/>
      <c r="F222" s="219"/>
      <c r="G222" s="219"/>
    </row>
    <row r="223" spans="1:7" ht="15.75">
      <c r="A223" s="228"/>
      <c r="B223" s="229"/>
      <c r="C223" s="230"/>
      <c r="D223" s="230"/>
      <c r="E223" s="376"/>
      <c r="F223" s="219"/>
      <c r="G223" s="219"/>
    </row>
    <row r="224" spans="1:7" ht="15.75">
      <c r="A224" s="228"/>
      <c r="B224" s="229"/>
      <c r="C224" s="230"/>
      <c r="D224" s="230"/>
      <c r="E224" s="376"/>
      <c r="F224" s="219"/>
      <c r="G224" s="219"/>
    </row>
    <row r="225" spans="1:7" ht="15.75">
      <c r="A225" s="228"/>
      <c r="B225" s="229"/>
      <c r="C225" s="230"/>
      <c r="D225" s="230"/>
      <c r="E225" s="376"/>
      <c r="F225" s="219"/>
      <c r="G225" s="219"/>
    </row>
    <row r="226" spans="1:7" ht="15.75">
      <c r="A226" s="228"/>
      <c r="B226" s="229"/>
      <c r="C226" s="230"/>
      <c r="D226" s="230"/>
      <c r="E226" s="376"/>
      <c r="F226" s="219"/>
      <c r="G226" s="219"/>
    </row>
    <row r="227" spans="1:7" ht="15.75">
      <c r="A227" s="228"/>
      <c r="B227" s="229"/>
      <c r="C227" s="230"/>
      <c r="D227" s="230"/>
      <c r="E227" s="376"/>
      <c r="F227" s="219"/>
      <c r="G227" s="219"/>
    </row>
    <row r="228" spans="1:7" ht="15.75">
      <c r="A228" s="228"/>
      <c r="B228" s="229"/>
      <c r="C228" s="230"/>
      <c r="D228" s="230"/>
      <c r="E228" s="376"/>
      <c r="F228" s="219"/>
      <c r="G228" s="219"/>
    </row>
    <row r="229" spans="1:7" ht="15.75">
      <c r="A229" s="228"/>
      <c r="B229" s="229"/>
      <c r="C229" s="230"/>
      <c r="D229" s="230"/>
      <c r="E229" s="376"/>
      <c r="F229" s="219"/>
      <c r="G229" s="219"/>
    </row>
    <row r="230" spans="1:7" ht="15.75">
      <c r="A230" s="228"/>
      <c r="B230" s="229"/>
      <c r="C230" s="230"/>
      <c r="D230" s="230"/>
      <c r="E230" s="376"/>
      <c r="F230" s="219"/>
      <c r="G230" s="219"/>
    </row>
    <row r="231" spans="1:7" ht="15.75">
      <c r="A231" s="228"/>
      <c r="B231" s="229"/>
      <c r="C231" s="230"/>
      <c r="D231" s="230"/>
      <c r="E231" s="376"/>
      <c r="F231" s="219"/>
      <c r="G231" s="219"/>
    </row>
    <row r="232" ht="15.75">
      <c r="E232" s="375"/>
    </row>
    <row r="233" ht="15.75">
      <c r="E233" s="375"/>
    </row>
    <row r="234" ht="15.75">
      <c r="E234" s="375"/>
    </row>
    <row r="235" ht="15.75">
      <c r="E235" s="375"/>
    </row>
    <row r="236" spans="1:7" ht="15.75">
      <c r="A236"/>
      <c r="B236"/>
      <c r="C236"/>
      <c r="D236"/>
      <c r="E236"/>
      <c r="F236"/>
      <c r="G236"/>
    </row>
    <row r="237" spans="1:7" ht="15.75">
      <c r="A237"/>
      <c r="B237"/>
      <c r="C237"/>
      <c r="D237"/>
      <c r="E237"/>
      <c r="F237"/>
      <c r="G237"/>
    </row>
    <row r="238" spans="1:7" ht="15.75">
      <c r="A238"/>
      <c r="B238"/>
      <c r="C238"/>
      <c r="D238"/>
      <c r="E238"/>
      <c r="F238"/>
      <c r="G238"/>
    </row>
    <row r="239" spans="1:7" ht="15.75">
      <c r="A239"/>
      <c r="B239"/>
      <c r="C239"/>
      <c r="D239"/>
      <c r="E239"/>
      <c r="F239"/>
      <c r="G239"/>
    </row>
    <row r="240" spans="1:7" ht="15.75">
      <c r="A240"/>
      <c r="B240"/>
      <c r="C240"/>
      <c r="D240"/>
      <c r="E240"/>
      <c r="F240"/>
      <c r="G240"/>
    </row>
    <row r="241" spans="1:7" ht="15.75">
      <c r="A241"/>
      <c r="B241"/>
      <c r="C241"/>
      <c r="D241"/>
      <c r="E241"/>
      <c r="F241"/>
      <c r="G241"/>
    </row>
    <row r="242" spans="1:7" ht="15.75">
      <c r="A242"/>
      <c r="B242"/>
      <c r="C242"/>
      <c r="D242"/>
      <c r="E242"/>
      <c r="F242"/>
      <c r="G242"/>
    </row>
    <row r="243" spans="1:7" ht="15.75">
      <c r="A243"/>
      <c r="B243"/>
      <c r="C243"/>
      <c r="D243"/>
      <c r="E243"/>
      <c r="F243"/>
      <c r="G243"/>
    </row>
    <row r="244" spans="1:7" ht="15.75">
      <c r="A244"/>
      <c r="B244"/>
      <c r="C244"/>
      <c r="D244"/>
      <c r="E244"/>
      <c r="F244"/>
      <c r="G244"/>
    </row>
    <row r="245" spans="1:7" ht="15.75">
      <c r="A245"/>
      <c r="B245"/>
      <c r="C245"/>
      <c r="D245"/>
      <c r="E245"/>
      <c r="F245"/>
      <c r="G245"/>
    </row>
    <row r="246" spans="1:7" ht="15.75">
      <c r="A246"/>
      <c r="B246"/>
      <c r="C246"/>
      <c r="D246"/>
      <c r="E246"/>
      <c r="F246"/>
      <c r="G246"/>
    </row>
    <row r="247" spans="1:7" ht="15.75">
      <c r="A247"/>
      <c r="B247"/>
      <c r="C247"/>
      <c r="D247"/>
      <c r="E247"/>
      <c r="F247"/>
      <c r="G247"/>
    </row>
    <row r="248" spans="1:7" ht="15.75">
      <c r="A248"/>
      <c r="B248"/>
      <c r="C248"/>
      <c r="D248"/>
      <c r="E248"/>
      <c r="F248"/>
      <c r="G248"/>
    </row>
    <row r="249" spans="1:7" ht="15.75">
      <c r="A249"/>
      <c r="B249"/>
      <c r="C249"/>
      <c r="D249"/>
      <c r="E249"/>
      <c r="F249"/>
      <c r="G249"/>
    </row>
    <row r="250" spans="1:7" ht="15.75">
      <c r="A250"/>
      <c r="B250"/>
      <c r="C250"/>
      <c r="D250"/>
      <c r="E250"/>
      <c r="F250"/>
      <c r="G250"/>
    </row>
    <row r="251" spans="1:7" ht="15.75">
      <c r="A251"/>
      <c r="B251"/>
      <c r="C251"/>
      <c r="D251"/>
      <c r="E251"/>
      <c r="F251"/>
      <c r="G251"/>
    </row>
    <row r="252" spans="1:7" ht="15.75">
      <c r="A252"/>
      <c r="B252"/>
      <c r="C252"/>
      <c r="D252"/>
      <c r="E252"/>
      <c r="F252"/>
      <c r="G252"/>
    </row>
    <row r="253" spans="1:7" ht="15.75">
      <c r="A253"/>
      <c r="B253"/>
      <c r="C253"/>
      <c r="D253"/>
      <c r="E253"/>
      <c r="F253"/>
      <c r="G253"/>
    </row>
    <row r="254" spans="1:7" ht="15.75">
      <c r="A254"/>
      <c r="B254"/>
      <c r="C254"/>
      <c r="D254"/>
      <c r="E254"/>
      <c r="F254"/>
      <c r="G254"/>
    </row>
    <row r="255" spans="1:7" ht="15.75">
      <c r="A255"/>
      <c r="B255"/>
      <c r="C255"/>
      <c r="D255"/>
      <c r="E255"/>
      <c r="F255"/>
      <c r="G255"/>
    </row>
    <row r="256" spans="1:7" ht="15.75">
      <c r="A256"/>
      <c r="B256"/>
      <c r="C256"/>
      <c r="D256"/>
      <c r="E256"/>
      <c r="F256"/>
      <c r="G256"/>
    </row>
    <row r="257" spans="1:7" ht="15.75">
      <c r="A257"/>
      <c r="B257"/>
      <c r="C257"/>
      <c r="D257"/>
      <c r="E257"/>
      <c r="F257"/>
      <c r="G257"/>
    </row>
    <row r="258" spans="1:7" ht="15.75">
      <c r="A258"/>
      <c r="B258"/>
      <c r="C258"/>
      <c r="D258"/>
      <c r="E258"/>
      <c r="F258"/>
      <c r="G258"/>
    </row>
    <row r="259" spans="1:7" ht="15.75">
      <c r="A259"/>
      <c r="B259"/>
      <c r="C259"/>
      <c r="D259"/>
      <c r="E259"/>
      <c r="F259"/>
      <c r="G259"/>
    </row>
    <row r="260" spans="1:7" ht="15.75">
      <c r="A260"/>
      <c r="B260"/>
      <c r="C260"/>
      <c r="D260"/>
      <c r="E260"/>
      <c r="F260"/>
      <c r="G260"/>
    </row>
    <row r="261" spans="1:7" ht="15.75">
      <c r="A261"/>
      <c r="B261"/>
      <c r="C261"/>
      <c r="D261"/>
      <c r="E261"/>
      <c r="F261"/>
      <c r="G261"/>
    </row>
    <row r="262" spans="1:7" ht="15.75">
      <c r="A262"/>
      <c r="B262"/>
      <c r="C262"/>
      <c r="D262"/>
      <c r="E262"/>
      <c r="F262"/>
      <c r="G262"/>
    </row>
    <row r="263" spans="1:7" ht="15.75">
      <c r="A263"/>
      <c r="B263"/>
      <c r="C263"/>
      <c r="D263"/>
      <c r="E263"/>
      <c r="F263"/>
      <c r="G263"/>
    </row>
    <row r="264" spans="1:7" ht="15.75">
      <c r="A264"/>
      <c r="B264"/>
      <c r="C264"/>
      <c r="D264"/>
      <c r="E264"/>
      <c r="F264"/>
      <c r="G264"/>
    </row>
    <row r="265" spans="1:7" ht="15.75">
      <c r="A265"/>
      <c r="B265"/>
      <c r="C265"/>
      <c r="D265"/>
      <c r="E265"/>
      <c r="F265"/>
      <c r="G265"/>
    </row>
    <row r="266" spans="1:7" ht="15.75">
      <c r="A266"/>
      <c r="B266"/>
      <c r="C266"/>
      <c r="D266"/>
      <c r="E266"/>
      <c r="F266"/>
      <c r="G266"/>
    </row>
    <row r="267" spans="1:7" ht="15.75">
      <c r="A267"/>
      <c r="B267"/>
      <c r="C267"/>
      <c r="D267"/>
      <c r="E267"/>
      <c r="F267"/>
      <c r="G267"/>
    </row>
    <row r="268" spans="1:7" ht="15.75">
      <c r="A268"/>
      <c r="B268"/>
      <c r="C268"/>
      <c r="D268"/>
      <c r="E268"/>
      <c r="F268"/>
      <c r="G268"/>
    </row>
    <row r="269" spans="1:7" ht="15.75">
      <c r="A269"/>
      <c r="B269"/>
      <c r="C269"/>
      <c r="D269"/>
      <c r="E269"/>
      <c r="F269"/>
      <c r="G269"/>
    </row>
    <row r="270" spans="1:7" ht="15.75">
      <c r="A270"/>
      <c r="B270"/>
      <c r="C270"/>
      <c r="D270"/>
      <c r="E270"/>
      <c r="F270"/>
      <c r="G270"/>
    </row>
    <row r="271" spans="1:7" ht="15.75">
      <c r="A271"/>
      <c r="B271"/>
      <c r="C271"/>
      <c r="D271"/>
      <c r="E271"/>
      <c r="F271"/>
      <c r="G271"/>
    </row>
    <row r="272" spans="1:7" ht="15.75">
      <c r="A272"/>
      <c r="B272"/>
      <c r="C272"/>
      <c r="D272"/>
      <c r="E272"/>
      <c r="F272"/>
      <c r="G272"/>
    </row>
    <row r="273" spans="1:7" ht="15.75">
      <c r="A273"/>
      <c r="B273"/>
      <c r="C273"/>
      <c r="D273"/>
      <c r="E273"/>
      <c r="F273"/>
      <c r="G273"/>
    </row>
    <row r="274" spans="1:7" ht="15.75">
      <c r="A274"/>
      <c r="B274"/>
      <c r="C274"/>
      <c r="D274"/>
      <c r="E274"/>
      <c r="F274"/>
      <c r="G274"/>
    </row>
    <row r="275" spans="1:7" ht="15.75">
      <c r="A275"/>
      <c r="B275"/>
      <c r="C275"/>
      <c r="D275"/>
      <c r="E275"/>
      <c r="F275"/>
      <c r="G275"/>
    </row>
    <row r="276" spans="1:7" ht="15.75">
      <c r="A276"/>
      <c r="B276"/>
      <c r="C276"/>
      <c r="D276"/>
      <c r="E276"/>
      <c r="F276"/>
      <c r="G276"/>
    </row>
    <row r="277" spans="1:7" ht="15.75">
      <c r="A277"/>
      <c r="B277"/>
      <c r="C277"/>
      <c r="D277"/>
      <c r="E277"/>
      <c r="F277"/>
      <c r="G277"/>
    </row>
    <row r="278" spans="1:7" ht="15.75">
      <c r="A278"/>
      <c r="B278"/>
      <c r="C278"/>
      <c r="D278"/>
      <c r="E278"/>
      <c r="F278"/>
      <c r="G278"/>
    </row>
    <row r="279" spans="1:7" ht="15.75">
      <c r="A279"/>
      <c r="B279"/>
      <c r="C279"/>
      <c r="D279"/>
      <c r="E279"/>
      <c r="F279"/>
      <c r="G279"/>
    </row>
    <row r="280" spans="1:7" ht="15.75">
      <c r="A280"/>
      <c r="B280"/>
      <c r="C280"/>
      <c r="D280"/>
      <c r="E280"/>
      <c r="F280"/>
      <c r="G280"/>
    </row>
    <row r="281" spans="1:7" ht="15.75">
      <c r="A281"/>
      <c r="B281"/>
      <c r="C281"/>
      <c r="D281"/>
      <c r="E281"/>
      <c r="F281"/>
      <c r="G281"/>
    </row>
    <row r="282" spans="1:7" ht="15.75">
      <c r="A282"/>
      <c r="B282"/>
      <c r="C282"/>
      <c r="D282"/>
      <c r="E282"/>
      <c r="F282"/>
      <c r="G282"/>
    </row>
    <row r="283" spans="1:7" ht="15.75">
      <c r="A283"/>
      <c r="B283"/>
      <c r="C283"/>
      <c r="D283"/>
      <c r="E283"/>
      <c r="F283"/>
      <c r="G283"/>
    </row>
    <row r="284" spans="1:7" ht="15.75">
      <c r="A284"/>
      <c r="B284"/>
      <c r="C284"/>
      <c r="D284"/>
      <c r="E284"/>
      <c r="F284"/>
      <c r="G284"/>
    </row>
    <row r="285" spans="1:7" ht="15.75">
      <c r="A285"/>
      <c r="B285"/>
      <c r="C285"/>
      <c r="D285"/>
      <c r="E285"/>
      <c r="F285"/>
      <c r="G285"/>
    </row>
    <row r="286" spans="1:7" ht="15.75">
      <c r="A286"/>
      <c r="B286"/>
      <c r="C286"/>
      <c r="D286"/>
      <c r="E286"/>
      <c r="F286"/>
      <c r="G286"/>
    </row>
    <row r="287" spans="1:7" ht="15.75">
      <c r="A287"/>
      <c r="B287"/>
      <c r="C287"/>
      <c r="D287"/>
      <c r="E287"/>
      <c r="F287"/>
      <c r="G287"/>
    </row>
    <row r="288" spans="1:7" ht="15.75">
      <c r="A288"/>
      <c r="B288"/>
      <c r="C288"/>
      <c r="D288"/>
      <c r="E288"/>
      <c r="F288"/>
      <c r="G288"/>
    </row>
    <row r="289" spans="1:7" ht="15.75">
      <c r="A289"/>
      <c r="B289"/>
      <c r="C289"/>
      <c r="D289"/>
      <c r="E289"/>
      <c r="F289"/>
      <c r="G289"/>
    </row>
    <row r="290" spans="1:7" ht="15.75">
      <c r="A290"/>
      <c r="B290"/>
      <c r="C290"/>
      <c r="D290"/>
      <c r="E290"/>
      <c r="F290"/>
      <c r="G290"/>
    </row>
    <row r="291" spans="1:7" ht="15.75">
      <c r="A291"/>
      <c r="B291"/>
      <c r="C291"/>
      <c r="D291"/>
      <c r="E291"/>
      <c r="F291"/>
      <c r="G291"/>
    </row>
    <row r="292" spans="1:7" ht="15.75">
      <c r="A292"/>
      <c r="B292"/>
      <c r="C292"/>
      <c r="D292"/>
      <c r="E292"/>
      <c r="F292"/>
      <c r="G292"/>
    </row>
    <row r="293" spans="1:7" ht="15.75">
      <c r="A293"/>
      <c r="B293"/>
      <c r="C293"/>
      <c r="D293"/>
      <c r="E293"/>
      <c r="F293"/>
      <c r="G293"/>
    </row>
    <row r="294" spans="1:7" ht="15.75">
      <c r="A294"/>
      <c r="B294"/>
      <c r="C294"/>
      <c r="D294"/>
      <c r="E294"/>
      <c r="F294"/>
      <c r="G294"/>
    </row>
    <row r="295" spans="1:7" ht="15.75">
      <c r="A295"/>
      <c r="B295"/>
      <c r="C295"/>
      <c r="D295"/>
      <c r="E295"/>
      <c r="F295"/>
      <c r="G295"/>
    </row>
    <row r="296" spans="1:7" ht="15.75">
      <c r="A296"/>
      <c r="B296"/>
      <c r="C296"/>
      <c r="D296"/>
      <c r="E296"/>
      <c r="F296"/>
      <c r="G296"/>
    </row>
    <row r="297" spans="1:7" ht="15.75">
      <c r="A297"/>
      <c r="B297"/>
      <c r="C297"/>
      <c r="D297"/>
      <c r="E297"/>
      <c r="F297"/>
      <c r="G297"/>
    </row>
    <row r="298" spans="1:7" ht="15.75">
      <c r="A298"/>
      <c r="B298"/>
      <c r="C298"/>
      <c r="D298"/>
      <c r="E298"/>
      <c r="F298"/>
      <c r="G298"/>
    </row>
    <row r="299" spans="1:7" ht="15.75">
      <c r="A299"/>
      <c r="B299"/>
      <c r="C299"/>
      <c r="D299"/>
      <c r="E299"/>
      <c r="F299"/>
      <c r="G299"/>
    </row>
    <row r="300" spans="1:7" ht="15.75">
      <c r="A300"/>
      <c r="B300"/>
      <c r="C300"/>
      <c r="D300"/>
      <c r="E300"/>
      <c r="F300"/>
      <c r="G300"/>
    </row>
    <row r="301" spans="1:7" ht="15.75">
      <c r="A301"/>
      <c r="B301"/>
      <c r="C301"/>
      <c r="D301"/>
      <c r="E301"/>
      <c r="F301"/>
      <c r="G301"/>
    </row>
    <row r="302" spans="1:7" ht="15.75">
      <c r="A302"/>
      <c r="B302"/>
      <c r="C302"/>
      <c r="D302"/>
      <c r="E302"/>
      <c r="F302"/>
      <c r="G302"/>
    </row>
    <row r="303" spans="1:7" ht="15.75">
      <c r="A303"/>
      <c r="B303"/>
      <c r="C303"/>
      <c r="D303"/>
      <c r="E303"/>
      <c r="F303"/>
      <c r="G303"/>
    </row>
    <row r="304" spans="1:7" ht="15.75">
      <c r="A304"/>
      <c r="B304"/>
      <c r="C304"/>
      <c r="D304"/>
      <c r="E304"/>
      <c r="F304"/>
      <c r="G304"/>
    </row>
    <row r="305" spans="1:7" ht="15.75">
      <c r="A305"/>
      <c r="B305"/>
      <c r="C305"/>
      <c r="D305"/>
      <c r="E305"/>
      <c r="F305"/>
      <c r="G305"/>
    </row>
    <row r="306" spans="1:7" ht="15.75">
      <c r="A306"/>
      <c r="B306"/>
      <c r="C306"/>
      <c r="D306"/>
      <c r="E306"/>
      <c r="F306"/>
      <c r="G306"/>
    </row>
    <row r="307" spans="1:7" ht="15.75">
      <c r="A307"/>
      <c r="B307"/>
      <c r="C307"/>
      <c r="D307"/>
      <c r="E307"/>
      <c r="F307"/>
      <c r="G307"/>
    </row>
    <row r="308" spans="1:7" ht="15.75">
      <c r="A308"/>
      <c r="B308"/>
      <c r="C308"/>
      <c r="D308"/>
      <c r="E308"/>
      <c r="F308"/>
      <c r="G308"/>
    </row>
    <row r="309" spans="1:7" ht="15.75">
      <c r="A309"/>
      <c r="B309"/>
      <c r="C309"/>
      <c r="D309"/>
      <c r="E309"/>
      <c r="F309"/>
      <c r="G309"/>
    </row>
    <row r="310" spans="1:7" ht="15.75">
      <c r="A310"/>
      <c r="B310"/>
      <c r="C310"/>
      <c r="D310"/>
      <c r="E310"/>
      <c r="F310"/>
      <c r="G310"/>
    </row>
    <row r="311" spans="1:7" ht="15.75">
      <c r="A311"/>
      <c r="B311"/>
      <c r="C311"/>
      <c r="D311"/>
      <c r="E311"/>
      <c r="F311"/>
      <c r="G311"/>
    </row>
    <row r="312" spans="1:7" ht="15.75">
      <c r="A312"/>
      <c r="B312"/>
      <c r="C312"/>
      <c r="D312"/>
      <c r="E312"/>
      <c r="F312"/>
      <c r="G312"/>
    </row>
    <row r="313" spans="1:7" ht="15.75">
      <c r="A313"/>
      <c r="B313"/>
      <c r="C313"/>
      <c r="D313"/>
      <c r="E313"/>
      <c r="F313"/>
      <c r="G313"/>
    </row>
    <row r="314" spans="1:7" ht="15.75">
      <c r="A314"/>
      <c r="B314"/>
      <c r="C314"/>
      <c r="D314"/>
      <c r="E314"/>
      <c r="F314"/>
      <c r="G314"/>
    </row>
    <row r="315" spans="1:7" ht="15.75">
      <c r="A315"/>
      <c r="B315"/>
      <c r="C315"/>
      <c r="D315"/>
      <c r="E315"/>
      <c r="F315"/>
      <c r="G315"/>
    </row>
    <row r="316" spans="1:7" ht="15.75">
      <c r="A316"/>
      <c r="B316"/>
      <c r="C316"/>
      <c r="D316"/>
      <c r="E316"/>
      <c r="F316"/>
      <c r="G316"/>
    </row>
    <row r="317" spans="1:7" ht="15.75">
      <c r="A317"/>
      <c r="B317"/>
      <c r="C317"/>
      <c r="D317"/>
      <c r="E317"/>
      <c r="F317"/>
      <c r="G317"/>
    </row>
    <row r="318" spans="1:7" ht="15.75">
      <c r="A318"/>
      <c r="B318"/>
      <c r="C318"/>
      <c r="D318"/>
      <c r="E318"/>
      <c r="F318"/>
      <c r="G318"/>
    </row>
    <row r="319" spans="1:7" ht="15.75">
      <c r="A319"/>
      <c r="B319"/>
      <c r="C319"/>
      <c r="D319"/>
      <c r="E319"/>
      <c r="F319"/>
      <c r="G319"/>
    </row>
    <row r="320" spans="1:7" ht="15.75">
      <c r="A320"/>
      <c r="B320"/>
      <c r="C320"/>
      <c r="D320"/>
      <c r="E320"/>
      <c r="F320"/>
      <c r="G320"/>
    </row>
    <row r="321" spans="1:7" ht="15.75">
      <c r="A321"/>
      <c r="B321"/>
      <c r="C321"/>
      <c r="D321"/>
      <c r="E321"/>
      <c r="F321"/>
      <c r="G321"/>
    </row>
    <row r="322" spans="1:7" ht="15.75">
      <c r="A322"/>
      <c r="B322"/>
      <c r="C322"/>
      <c r="D322"/>
      <c r="E322"/>
      <c r="F322"/>
      <c r="G322"/>
    </row>
    <row r="323" spans="1:7" ht="15.75">
      <c r="A323"/>
      <c r="B323"/>
      <c r="C323"/>
      <c r="D323"/>
      <c r="E323"/>
      <c r="F323"/>
      <c r="G323"/>
    </row>
    <row r="324" spans="1:7" ht="15.75">
      <c r="A324"/>
      <c r="B324"/>
      <c r="C324"/>
      <c r="D324"/>
      <c r="E324"/>
      <c r="F324"/>
      <c r="G324"/>
    </row>
    <row r="325" spans="1:7" ht="15.75">
      <c r="A325"/>
      <c r="B325"/>
      <c r="C325"/>
      <c r="D325"/>
      <c r="E325"/>
      <c r="F325"/>
      <c r="G325"/>
    </row>
    <row r="326" spans="1:7" ht="15.75">
      <c r="A326"/>
      <c r="B326"/>
      <c r="C326"/>
      <c r="D326"/>
      <c r="E326"/>
      <c r="F326"/>
      <c r="G326"/>
    </row>
    <row r="327" spans="1:7" ht="15.75">
      <c r="A327"/>
      <c r="B327"/>
      <c r="C327"/>
      <c r="D327"/>
      <c r="E327"/>
      <c r="F327"/>
      <c r="G327"/>
    </row>
    <row r="328" spans="1:7" ht="15.75">
      <c r="A328"/>
      <c r="B328"/>
      <c r="C328"/>
      <c r="D328"/>
      <c r="E328"/>
      <c r="F328"/>
      <c r="G328"/>
    </row>
    <row r="329" spans="1:7" ht="15.75">
      <c r="A329"/>
      <c r="B329"/>
      <c r="C329"/>
      <c r="D329"/>
      <c r="E329"/>
      <c r="F329"/>
      <c r="G329"/>
    </row>
    <row r="330" spans="1:7" ht="15.75">
      <c r="A330"/>
      <c r="B330"/>
      <c r="C330"/>
      <c r="D330"/>
      <c r="E330"/>
      <c r="F330"/>
      <c r="G330"/>
    </row>
    <row r="331" spans="1:7" ht="15.75">
      <c r="A331"/>
      <c r="B331"/>
      <c r="C331"/>
      <c r="D331"/>
      <c r="E331"/>
      <c r="F331"/>
      <c r="G331"/>
    </row>
    <row r="332" spans="1:7" ht="15.75">
      <c r="A332"/>
      <c r="B332"/>
      <c r="C332"/>
      <c r="D332"/>
      <c r="E332"/>
      <c r="F332"/>
      <c r="G332"/>
    </row>
    <row r="333" spans="1:7" ht="15.75">
      <c r="A333"/>
      <c r="B333"/>
      <c r="C333"/>
      <c r="D333"/>
      <c r="E333"/>
      <c r="F333"/>
      <c r="G333"/>
    </row>
    <row r="334" spans="1:7" ht="15.75">
      <c r="A334"/>
      <c r="B334"/>
      <c r="C334"/>
      <c r="D334"/>
      <c r="E334"/>
      <c r="F334"/>
      <c r="G334"/>
    </row>
    <row r="335" spans="1:7" ht="15.75">
      <c r="A335"/>
      <c r="B335"/>
      <c r="C335"/>
      <c r="D335"/>
      <c r="E335"/>
      <c r="F335"/>
      <c r="G335"/>
    </row>
    <row r="336" spans="1:7" ht="15.75">
      <c r="A336"/>
      <c r="B336"/>
      <c r="C336"/>
      <c r="D336"/>
      <c r="E336"/>
      <c r="F336"/>
      <c r="G336"/>
    </row>
    <row r="337" spans="1:7" ht="15.75">
      <c r="A337"/>
      <c r="B337"/>
      <c r="C337"/>
      <c r="D337"/>
      <c r="E337"/>
      <c r="F337"/>
      <c r="G337"/>
    </row>
    <row r="338" spans="1:7" ht="15.75">
      <c r="A338"/>
      <c r="B338"/>
      <c r="C338"/>
      <c r="D338"/>
      <c r="E338"/>
      <c r="F338"/>
      <c r="G338"/>
    </row>
    <row r="339" spans="1:7" ht="15.75">
      <c r="A339"/>
      <c r="B339"/>
      <c r="C339"/>
      <c r="D339"/>
      <c r="E339"/>
      <c r="F339"/>
      <c r="G339"/>
    </row>
    <row r="340" spans="1:7" ht="15.75">
      <c r="A340"/>
      <c r="B340"/>
      <c r="C340"/>
      <c r="D340"/>
      <c r="E340"/>
      <c r="F340"/>
      <c r="G340"/>
    </row>
    <row r="341" spans="1:7" ht="15.75">
      <c r="A341"/>
      <c r="B341"/>
      <c r="C341"/>
      <c r="D341"/>
      <c r="E341"/>
      <c r="F341"/>
      <c r="G341"/>
    </row>
    <row r="342" spans="1:7" ht="15.75">
      <c r="A342"/>
      <c r="B342"/>
      <c r="C342"/>
      <c r="D342"/>
      <c r="E342"/>
      <c r="F342"/>
      <c r="G342"/>
    </row>
    <row r="343" spans="1:7" ht="15.75">
      <c r="A343"/>
      <c r="B343"/>
      <c r="C343"/>
      <c r="D343"/>
      <c r="E343"/>
      <c r="F343"/>
      <c r="G343"/>
    </row>
    <row r="344" spans="1:7" ht="15.75">
      <c r="A344"/>
      <c r="B344"/>
      <c r="C344"/>
      <c r="D344"/>
      <c r="E344"/>
      <c r="F344"/>
      <c r="G344"/>
    </row>
    <row r="345" spans="1:7" ht="15.75">
      <c r="A345"/>
      <c r="B345"/>
      <c r="C345"/>
      <c r="D345"/>
      <c r="E345"/>
      <c r="F345"/>
      <c r="G345"/>
    </row>
    <row r="346" spans="1:7" ht="15.75">
      <c r="A346"/>
      <c r="B346"/>
      <c r="C346"/>
      <c r="D346"/>
      <c r="E346"/>
      <c r="F346"/>
      <c r="G346"/>
    </row>
    <row r="347" spans="1:7" ht="15.75">
      <c r="A347"/>
      <c r="B347"/>
      <c r="C347"/>
      <c r="D347"/>
      <c r="E347"/>
      <c r="F347"/>
      <c r="G347"/>
    </row>
    <row r="348" spans="1:7" ht="15.75">
      <c r="A348"/>
      <c r="B348"/>
      <c r="C348"/>
      <c r="D348"/>
      <c r="E348"/>
      <c r="F348"/>
      <c r="G348"/>
    </row>
    <row r="349" spans="1:7" ht="15.75">
      <c r="A349"/>
      <c r="B349"/>
      <c r="C349"/>
      <c r="D349"/>
      <c r="E349"/>
      <c r="F349"/>
      <c r="G349"/>
    </row>
    <row r="350" spans="1:7" ht="15.75">
      <c r="A350"/>
      <c r="B350"/>
      <c r="C350"/>
      <c r="D350"/>
      <c r="E350"/>
      <c r="F350"/>
      <c r="G350"/>
    </row>
    <row r="351" spans="1:7" ht="15.75">
      <c r="A351"/>
      <c r="B351"/>
      <c r="C351"/>
      <c r="D351"/>
      <c r="E351"/>
      <c r="F351"/>
      <c r="G351"/>
    </row>
    <row r="352" spans="1:7" ht="15.75">
      <c r="A352"/>
      <c r="B352"/>
      <c r="C352"/>
      <c r="D352"/>
      <c r="E352"/>
      <c r="F352"/>
      <c r="G352"/>
    </row>
    <row r="353" spans="1:7" ht="15.75">
      <c r="A353"/>
      <c r="B353"/>
      <c r="C353"/>
      <c r="D353"/>
      <c r="E353"/>
      <c r="F353"/>
      <c r="G353"/>
    </row>
    <row r="354" spans="1:7" ht="15.75">
      <c r="A354"/>
      <c r="B354"/>
      <c r="C354"/>
      <c r="D354"/>
      <c r="E354"/>
      <c r="F354"/>
      <c r="G354"/>
    </row>
    <row r="355" spans="1:7" ht="15.75">
      <c r="A355"/>
      <c r="B355"/>
      <c r="C355"/>
      <c r="D355"/>
      <c r="E355"/>
      <c r="F355"/>
      <c r="G355"/>
    </row>
    <row r="356" spans="1:7" ht="15.75">
      <c r="A356"/>
      <c r="B356"/>
      <c r="C356"/>
      <c r="D356"/>
      <c r="E356"/>
      <c r="F356"/>
      <c r="G356"/>
    </row>
    <row r="357" spans="1:7" ht="15.75">
      <c r="A357"/>
      <c r="B357"/>
      <c r="C357"/>
      <c r="D357"/>
      <c r="E357"/>
      <c r="F357"/>
      <c r="G357"/>
    </row>
    <row r="358" spans="1:7" ht="15.75">
      <c r="A358"/>
      <c r="B358"/>
      <c r="C358"/>
      <c r="D358"/>
      <c r="E358"/>
      <c r="F358"/>
      <c r="G358"/>
    </row>
    <row r="359" spans="1:7" ht="15.75">
      <c r="A359"/>
      <c r="B359"/>
      <c r="C359"/>
      <c r="D359"/>
      <c r="E359"/>
      <c r="F359"/>
      <c r="G359"/>
    </row>
    <row r="360" spans="1:7" ht="15.75">
      <c r="A360"/>
      <c r="B360"/>
      <c r="C360"/>
      <c r="D360"/>
      <c r="E360"/>
      <c r="F360"/>
      <c r="G360"/>
    </row>
    <row r="361" spans="1:7" ht="15.75">
      <c r="A361"/>
      <c r="B361"/>
      <c r="C361"/>
      <c r="D361"/>
      <c r="E361"/>
      <c r="F361"/>
      <c r="G361"/>
    </row>
    <row r="362" spans="1:7" ht="15.75">
      <c r="A362"/>
      <c r="B362"/>
      <c r="C362"/>
      <c r="D362"/>
      <c r="E362"/>
      <c r="F362"/>
      <c r="G362"/>
    </row>
    <row r="363" spans="1:7" ht="15.75">
      <c r="A363"/>
      <c r="B363"/>
      <c r="C363"/>
      <c r="D363"/>
      <c r="E363"/>
      <c r="F363"/>
      <c r="G363"/>
    </row>
    <row r="364" spans="1:7" ht="15.75">
      <c r="A364"/>
      <c r="B364"/>
      <c r="C364"/>
      <c r="D364"/>
      <c r="E364"/>
      <c r="F364"/>
      <c r="G364"/>
    </row>
    <row r="365" spans="1:7" ht="15.75">
      <c r="A365"/>
      <c r="B365"/>
      <c r="C365"/>
      <c r="D365"/>
      <c r="E365"/>
      <c r="F365"/>
      <c r="G365"/>
    </row>
    <row r="366" spans="1:7" ht="15.75">
      <c r="A366"/>
      <c r="B366"/>
      <c r="C366"/>
      <c r="D366"/>
      <c r="E366"/>
      <c r="F366"/>
      <c r="G366"/>
    </row>
    <row r="367" spans="1:7" ht="15.75">
      <c r="A367"/>
      <c r="B367"/>
      <c r="C367"/>
      <c r="D367"/>
      <c r="E367"/>
      <c r="F367"/>
      <c r="G367"/>
    </row>
    <row r="368" spans="1:7" ht="15.75">
      <c r="A368"/>
      <c r="B368"/>
      <c r="C368"/>
      <c r="D368"/>
      <c r="E368"/>
      <c r="F368"/>
      <c r="G368"/>
    </row>
    <row r="369" spans="1:7" ht="15.75">
      <c r="A369"/>
      <c r="B369"/>
      <c r="C369"/>
      <c r="D369"/>
      <c r="E369"/>
      <c r="F369"/>
      <c r="G369"/>
    </row>
    <row r="370" spans="1:7" ht="15.75">
      <c r="A370"/>
      <c r="B370"/>
      <c r="C370"/>
      <c r="D370"/>
      <c r="E370"/>
      <c r="F370"/>
      <c r="G370"/>
    </row>
    <row r="371" spans="1:7" ht="15.75">
      <c r="A371"/>
      <c r="B371"/>
      <c r="C371"/>
      <c r="D371"/>
      <c r="E371"/>
      <c r="F371"/>
      <c r="G371"/>
    </row>
    <row r="372" spans="1:7" ht="15.75">
      <c r="A372"/>
      <c r="B372"/>
      <c r="C372"/>
      <c r="D372"/>
      <c r="E372"/>
      <c r="F372"/>
      <c r="G372"/>
    </row>
    <row r="373" spans="1:7" ht="15.75">
      <c r="A373"/>
      <c r="B373"/>
      <c r="C373"/>
      <c r="D373"/>
      <c r="E373"/>
      <c r="F373"/>
      <c r="G373"/>
    </row>
    <row r="374" spans="1:7" ht="15.75">
      <c r="A374"/>
      <c r="B374"/>
      <c r="C374"/>
      <c r="D374"/>
      <c r="E374"/>
      <c r="F374"/>
      <c r="G374"/>
    </row>
    <row r="375" spans="1:7" ht="15.75">
      <c r="A375"/>
      <c r="B375"/>
      <c r="C375"/>
      <c r="D375"/>
      <c r="E375"/>
      <c r="F375"/>
      <c r="G375"/>
    </row>
    <row r="376" spans="1:7" ht="15.75">
      <c r="A376"/>
      <c r="B376"/>
      <c r="C376"/>
      <c r="D376"/>
      <c r="E376"/>
      <c r="F376"/>
      <c r="G376"/>
    </row>
    <row r="377" spans="1:7" ht="15.75">
      <c r="A377"/>
      <c r="B377"/>
      <c r="C377"/>
      <c r="D377"/>
      <c r="E377"/>
      <c r="F377"/>
      <c r="G377"/>
    </row>
    <row r="378" spans="1:7" ht="15.75">
      <c r="A378"/>
      <c r="B378"/>
      <c r="C378"/>
      <c r="D378"/>
      <c r="E378"/>
      <c r="F378"/>
      <c r="G378"/>
    </row>
    <row r="379" spans="1:7" ht="15.75">
      <c r="A379"/>
      <c r="B379"/>
      <c r="C379"/>
      <c r="D379"/>
      <c r="E379"/>
      <c r="F379"/>
      <c r="G379"/>
    </row>
    <row r="380" spans="1:7" ht="15.75">
      <c r="A380"/>
      <c r="B380"/>
      <c r="C380"/>
      <c r="D380"/>
      <c r="E380"/>
      <c r="F380"/>
      <c r="G380"/>
    </row>
    <row r="381" spans="1:7" ht="15.75">
      <c r="A381"/>
      <c r="B381"/>
      <c r="C381"/>
      <c r="D381"/>
      <c r="E381"/>
      <c r="F381"/>
      <c r="G381"/>
    </row>
    <row r="382" spans="1:7" ht="15.75">
      <c r="A382"/>
      <c r="B382"/>
      <c r="C382"/>
      <c r="D382"/>
      <c r="E382"/>
      <c r="F382"/>
      <c r="G382"/>
    </row>
    <row r="383" spans="1:7" ht="15.75">
      <c r="A383"/>
      <c r="B383"/>
      <c r="C383"/>
      <c r="D383"/>
      <c r="E383"/>
      <c r="F383"/>
      <c r="G383"/>
    </row>
    <row r="384" spans="1:7" ht="15.75">
      <c r="A384"/>
      <c r="B384"/>
      <c r="C384"/>
      <c r="D384"/>
      <c r="E384"/>
      <c r="F384"/>
      <c r="G384"/>
    </row>
    <row r="385" spans="1:7" ht="15.75">
      <c r="A385"/>
      <c r="B385"/>
      <c r="C385"/>
      <c r="D385"/>
      <c r="E385"/>
      <c r="F385"/>
      <c r="G385"/>
    </row>
    <row r="386" spans="1:7" ht="15.75">
      <c r="A386"/>
      <c r="B386"/>
      <c r="C386"/>
      <c r="D386"/>
      <c r="E386"/>
      <c r="F386"/>
      <c r="G386"/>
    </row>
    <row r="387" spans="1:7" ht="15.75">
      <c r="A387"/>
      <c r="B387"/>
      <c r="C387"/>
      <c r="D387"/>
      <c r="E387"/>
      <c r="F387"/>
      <c r="G387"/>
    </row>
    <row r="388" spans="1:7" ht="15.75">
      <c r="A388"/>
      <c r="B388"/>
      <c r="C388"/>
      <c r="D388"/>
      <c r="E388"/>
      <c r="F388"/>
      <c r="G388"/>
    </row>
    <row r="389" spans="1:7" ht="15.75">
      <c r="A389"/>
      <c r="B389"/>
      <c r="C389"/>
      <c r="D389"/>
      <c r="E389"/>
      <c r="F389"/>
      <c r="G389"/>
    </row>
    <row r="390" spans="1:7" ht="15.75">
      <c r="A390"/>
      <c r="B390"/>
      <c r="C390"/>
      <c r="D390"/>
      <c r="E390"/>
      <c r="F390"/>
      <c r="G390"/>
    </row>
    <row r="391" spans="1:7" ht="15.75">
      <c r="A391"/>
      <c r="B391"/>
      <c r="C391"/>
      <c r="D391"/>
      <c r="E391"/>
      <c r="F391"/>
      <c r="G391"/>
    </row>
    <row r="392" spans="1:7" ht="15.75">
      <c r="A392"/>
      <c r="B392"/>
      <c r="C392"/>
      <c r="D392"/>
      <c r="E392"/>
      <c r="F392"/>
      <c r="G392"/>
    </row>
    <row r="393" spans="1:7" ht="15.75">
      <c r="A393"/>
      <c r="B393"/>
      <c r="C393"/>
      <c r="D393"/>
      <c r="E393"/>
      <c r="F393"/>
      <c r="G393"/>
    </row>
    <row r="394" spans="1:7" ht="15.75">
      <c r="A394"/>
      <c r="B394"/>
      <c r="C394"/>
      <c r="D394"/>
      <c r="E394"/>
      <c r="F394"/>
      <c r="G394"/>
    </row>
    <row r="395" spans="1:7" ht="15.75">
      <c r="A395"/>
      <c r="B395"/>
      <c r="C395"/>
      <c r="D395"/>
      <c r="E395"/>
      <c r="F395"/>
      <c r="G395"/>
    </row>
    <row r="396" spans="1:7" ht="15.75">
      <c r="A396"/>
      <c r="B396"/>
      <c r="C396"/>
      <c r="D396"/>
      <c r="E396"/>
      <c r="F396"/>
      <c r="G396"/>
    </row>
    <row r="397" spans="1:7" ht="15.75">
      <c r="A397"/>
      <c r="B397"/>
      <c r="C397"/>
      <c r="D397"/>
      <c r="E397"/>
      <c r="F397"/>
      <c r="G397"/>
    </row>
    <row r="398" spans="1:7" ht="15.75">
      <c r="A398"/>
      <c r="B398"/>
      <c r="C398"/>
      <c r="D398"/>
      <c r="E398"/>
      <c r="F398"/>
      <c r="G398"/>
    </row>
    <row r="399" spans="1:7" ht="15.75">
      <c r="A399"/>
      <c r="B399"/>
      <c r="C399"/>
      <c r="D399"/>
      <c r="E399"/>
      <c r="F399"/>
      <c r="G399"/>
    </row>
    <row r="400" spans="1:7" ht="15.75">
      <c r="A400"/>
      <c r="B400"/>
      <c r="C400"/>
      <c r="D400"/>
      <c r="E400"/>
      <c r="F400"/>
      <c r="G400"/>
    </row>
    <row r="401" spans="1:7" ht="15.75">
      <c r="A401"/>
      <c r="B401"/>
      <c r="C401"/>
      <c r="D401"/>
      <c r="E401"/>
      <c r="F401"/>
      <c r="G401"/>
    </row>
    <row r="402" spans="1:7" ht="15.75">
      <c r="A402"/>
      <c r="B402"/>
      <c r="C402"/>
      <c r="D402"/>
      <c r="E402"/>
      <c r="F402"/>
      <c r="G402"/>
    </row>
    <row r="403" spans="1:7" ht="15.75">
      <c r="A403"/>
      <c r="B403"/>
      <c r="C403"/>
      <c r="D403"/>
      <c r="E403"/>
      <c r="F403"/>
      <c r="G403"/>
    </row>
    <row r="404" spans="1:7" ht="15.75">
      <c r="A404"/>
      <c r="B404"/>
      <c r="C404"/>
      <c r="D404"/>
      <c r="E404"/>
      <c r="F404"/>
      <c r="G404"/>
    </row>
    <row r="405" spans="1:7" ht="15.75">
      <c r="A405"/>
      <c r="B405"/>
      <c r="C405"/>
      <c r="D405"/>
      <c r="E405"/>
      <c r="F405"/>
      <c r="G405"/>
    </row>
    <row r="406" spans="1:7" ht="15.75">
      <c r="A406"/>
      <c r="B406"/>
      <c r="C406"/>
      <c r="D406"/>
      <c r="E406"/>
      <c r="F406"/>
      <c r="G406"/>
    </row>
    <row r="407" spans="1:7" ht="15.75">
      <c r="A407"/>
      <c r="B407"/>
      <c r="C407"/>
      <c r="D407"/>
      <c r="E407"/>
      <c r="F407"/>
      <c r="G407"/>
    </row>
    <row r="408" spans="1:7" ht="15.75">
      <c r="A408"/>
      <c r="B408"/>
      <c r="C408"/>
      <c r="D408"/>
      <c r="E408"/>
      <c r="F408"/>
      <c r="G408"/>
    </row>
    <row r="409" spans="1:7" ht="15.75">
      <c r="A409"/>
      <c r="B409"/>
      <c r="C409"/>
      <c r="D409"/>
      <c r="E409"/>
      <c r="F409"/>
      <c r="G409"/>
    </row>
    <row r="410" spans="1:7" ht="15.75">
      <c r="A410"/>
      <c r="B410"/>
      <c r="C410"/>
      <c r="D410"/>
      <c r="E410"/>
      <c r="F410"/>
      <c r="G410"/>
    </row>
    <row r="411" spans="1:7" ht="15.75">
      <c r="A411"/>
      <c r="B411"/>
      <c r="C411"/>
      <c r="D411"/>
      <c r="E411"/>
      <c r="F411"/>
      <c r="G411"/>
    </row>
    <row r="412" spans="1:7" ht="15.75">
      <c r="A412"/>
      <c r="B412"/>
      <c r="C412"/>
      <c r="D412"/>
      <c r="E412"/>
      <c r="F412"/>
      <c r="G412"/>
    </row>
    <row r="413" spans="1:7" ht="15.75">
      <c r="A413"/>
      <c r="B413"/>
      <c r="C413"/>
      <c r="D413"/>
      <c r="E413"/>
      <c r="F413"/>
      <c r="G413"/>
    </row>
    <row r="414" spans="1:7" ht="15.75">
      <c r="A414"/>
      <c r="B414"/>
      <c r="C414"/>
      <c r="D414"/>
      <c r="E414"/>
      <c r="F414"/>
      <c r="G414"/>
    </row>
    <row r="415" spans="1:7" ht="15.75">
      <c r="A415"/>
      <c r="B415"/>
      <c r="C415"/>
      <c r="D415"/>
      <c r="E415"/>
      <c r="F415"/>
      <c r="G415"/>
    </row>
    <row r="416" spans="1:7" ht="15.75">
      <c r="A416"/>
      <c r="B416"/>
      <c r="C416"/>
      <c r="D416"/>
      <c r="E416"/>
      <c r="F416"/>
      <c r="G416"/>
    </row>
    <row r="417" spans="1:7" ht="15.75">
      <c r="A417"/>
      <c r="B417"/>
      <c r="C417"/>
      <c r="D417"/>
      <c r="E417"/>
      <c r="F417"/>
      <c r="G417"/>
    </row>
    <row r="418" spans="1:7" ht="15.75">
      <c r="A418"/>
      <c r="B418"/>
      <c r="C418"/>
      <c r="D418"/>
      <c r="E418"/>
      <c r="F418"/>
      <c r="G418"/>
    </row>
    <row r="419" spans="1:7" ht="15.75">
      <c r="A419"/>
      <c r="B419"/>
      <c r="C419"/>
      <c r="D419"/>
      <c r="E419"/>
      <c r="F419"/>
      <c r="G419"/>
    </row>
    <row r="420" spans="1:7" ht="15.75">
      <c r="A420"/>
      <c r="B420"/>
      <c r="C420"/>
      <c r="D420"/>
      <c r="E420"/>
      <c r="F420"/>
      <c r="G420"/>
    </row>
    <row r="421" spans="1:7" ht="15.75">
      <c r="A421"/>
      <c r="B421"/>
      <c r="C421"/>
      <c r="D421"/>
      <c r="E421"/>
      <c r="F421"/>
      <c r="G421"/>
    </row>
    <row r="422" spans="1:7" ht="15.75">
      <c r="A422"/>
      <c r="B422"/>
      <c r="C422"/>
      <c r="D422"/>
      <c r="E422"/>
      <c r="F422"/>
      <c r="G422"/>
    </row>
    <row r="423" spans="1:7" ht="15.75">
      <c r="A423"/>
      <c r="B423"/>
      <c r="C423"/>
      <c r="D423"/>
      <c r="E423"/>
      <c r="F423"/>
      <c r="G423"/>
    </row>
    <row r="424" spans="1:7" ht="15.75">
      <c r="A424"/>
      <c r="B424"/>
      <c r="C424"/>
      <c r="D424"/>
      <c r="E424"/>
      <c r="F424"/>
      <c r="G424"/>
    </row>
    <row r="425" spans="1:7" ht="15.75">
      <c r="A425"/>
      <c r="B425"/>
      <c r="C425"/>
      <c r="D425"/>
      <c r="E425"/>
      <c r="F425"/>
      <c r="G425"/>
    </row>
    <row r="426" spans="1:7" ht="15.75">
      <c r="A426"/>
      <c r="B426"/>
      <c r="C426"/>
      <c r="D426"/>
      <c r="E426"/>
      <c r="F426"/>
      <c r="G426"/>
    </row>
    <row r="427" spans="1:7" ht="15.75">
      <c r="A427"/>
      <c r="B427"/>
      <c r="C427"/>
      <c r="D427"/>
      <c r="E427"/>
      <c r="F427"/>
      <c r="G427"/>
    </row>
    <row r="428" spans="1:7" ht="15.75">
      <c r="A428"/>
      <c r="B428"/>
      <c r="C428"/>
      <c r="D428"/>
      <c r="E428"/>
      <c r="F428"/>
      <c r="G428"/>
    </row>
    <row r="429" spans="1:7" ht="15.75">
      <c r="A429"/>
      <c r="B429"/>
      <c r="C429"/>
      <c r="D429"/>
      <c r="E429"/>
      <c r="F429"/>
      <c r="G429"/>
    </row>
    <row r="430" spans="1:7" ht="15.75">
      <c r="A430"/>
      <c r="B430"/>
      <c r="C430"/>
      <c r="D430"/>
      <c r="E430"/>
      <c r="F430"/>
      <c r="G430"/>
    </row>
    <row r="431" spans="1:7" ht="15.75">
      <c r="A431"/>
      <c r="B431"/>
      <c r="C431"/>
      <c r="D431"/>
      <c r="E431"/>
      <c r="F431"/>
      <c r="G431"/>
    </row>
    <row r="432" spans="1:7" ht="15.75">
      <c r="A432"/>
      <c r="B432"/>
      <c r="C432"/>
      <c r="D432"/>
      <c r="E432"/>
      <c r="F432"/>
      <c r="G432"/>
    </row>
    <row r="433" spans="1:7" ht="15.75">
      <c r="A433"/>
      <c r="B433"/>
      <c r="C433"/>
      <c r="D433"/>
      <c r="E433"/>
      <c r="F433"/>
      <c r="G433"/>
    </row>
    <row r="434" spans="1:7" ht="15.75">
      <c r="A434"/>
      <c r="B434"/>
      <c r="C434"/>
      <c r="D434"/>
      <c r="E434"/>
      <c r="F434"/>
      <c r="G434"/>
    </row>
    <row r="435" spans="1:7" ht="15.75">
      <c r="A435"/>
      <c r="B435"/>
      <c r="C435"/>
      <c r="D435"/>
      <c r="E435"/>
      <c r="F435"/>
      <c r="G435"/>
    </row>
    <row r="436" spans="1:7" ht="15.75">
      <c r="A436"/>
      <c r="B436"/>
      <c r="C436"/>
      <c r="D436"/>
      <c r="E436"/>
      <c r="F436"/>
      <c r="G436"/>
    </row>
    <row r="437" spans="1:7" ht="15.75">
      <c r="A437"/>
      <c r="B437"/>
      <c r="C437"/>
      <c r="D437"/>
      <c r="E437"/>
      <c r="F437"/>
      <c r="G437"/>
    </row>
    <row r="438" spans="1:7" ht="15.75">
      <c r="A438"/>
      <c r="B438"/>
      <c r="C438"/>
      <c r="D438"/>
      <c r="E438"/>
      <c r="F438"/>
      <c r="G438"/>
    </row>
    <row r="439" spans="1:7" ht="15.75">
      <c r="A439"/>
      <c r="B439"/>
      <c r="C439"/>
      <c r="D439"/>
      <c r="E439"/>
      <c r="F439"/>
      <c r="G439"/>
    </row>
    <row r="440" spans="1:7" ht="15.75">
      <c r="A440"/>
      <c r="B440"/>
      <c r="C440"/>
      <c r="D440"/>
      <c r="E440"/>
      <c r="F440"/>
      <c r="G440"/>
    </row>
    <row r="441" spans="1:7" ht="15.75">
      <c r="A441"/>
      <c r="B441"/>
      <c r="C441"/>
      <c r="D441"/>
      <c r="E441"/>
      <c r="F441"/>
      <c r="G441"/>
    </row>
    <row r="442" spans="1:7" ht="15.75">
      <c r="A442"/>
      <c r="B442"/>
      <c r="C442"/>
      <c r="D442"/>
      <c r="E442"/>
      <c r="F442"/>
      <c r="G442"/>
    </row>
    <row r="443" spans="1:7" ht="15.75">
      <c r="A443"/>
      <c r="B443"/>
      <c r="C443"/>
      <c r="D443"/>
      <c r="E443"/>
      <c r="F443"/>
      <c r="G443"/>
    </row>
    <row r="444" spans="1:7" ht="15.75">
      <c r="A444"/>
      <c r="B444"/>
      <c r="C444"/>
      <c r="D444"/>
      <c r="E444"/>
      <c r="F444"/>
      <c r="G444"/>
    </row>
    <row r="445" spans="1:7" ht="15.75">
      <c r="A445"/>
      <c r="B445"/>
      <c r="C445"/>
      <c r="D445"/>
      <c r="E445"/>
      <c r="F445"/>
      <c r="G445"/>
    </row>
    <row r="446" spans="1:7" ht="15.75">
      <c r="A446"/>
      <c r="B446"/>
      <c r="C446"/>
      <c r="D446"/>
      <c r="E446"/>
      <c r="F446"/>
      <c r="G446"/>
    </row>
    <row r="447" spans="1:7" ht="15.75">
      <c r="A447"/>
      <c r="B447"/>
      <c r="C447"/>
      <c r="D447"/>
      <c r="E447"/>
      <c r="F447"/>
      <c r="G447"/>
    </row>
    <row r="448" spans="1:7" ht="15.75">
      <c r="A448"/>
      <c r="B448"/>
      <c r="C448"/>
      <c r="D448"/>
      <c r="E448"/>
      <c r="F448"/>
      <c r="G448"/>
    </row>
    <row r="449" spans="1:7" ht="15.75">
      <c r="A449"/>
      <c r="B449"/>
      <c r="C449"/>
      <c r="D449"/>
      <c r="E449"/>
      <c r="F449"/>
      <c r="G449"/>
    </row>
    <row r="450" spans="1:7" ht="15.75">
      <c r="A450"/>
      <c r="B450"/>
      <c r="C450"/>
      <c r="D450"/>
      <c r="E450"/>
      <c r="F450"/>
      <c r="G450"/>
    </row>
    <row r="451" spans="1:7" ht="15.75">
      <c r="A451"/>
      <c r="B451"/>
      <c r="C451"/>
      <c r="D451"/>
      <c r="E451"/>
      <c r="F451"/>
      <c r="G451"/>
    </row>
    <row r="452" spans="1:7" ht="15.75">
      <c r="A452"/>
      <c r="B452"/>
      <c r="C452"/>
      <c r="D452"/>
      <c r="E452"/>
      <c r="F452"/>
      <c r="G452"/>
    </row>
    <row r="453" spans="1:7" ht="15.75">
      <c r="A453"/>
      <c r="B453"/>
      <c r="C453"/>
      <c r="D453"/>
      <c r="E453"/>
      <c r="F453"/>
      <c r="G453"/>
    </row>
    <row r="454" spans="1:7" ht="15.75">
      <c r="A454"/>
      <c r="B454"/>
      <c r="C454"/>
      <c r="D454"/>
      <c r="E454"/>
      <c r="F454"/>
      <c r="G454"/>
    </row>
    <row r="455" spans="1:7" ht="15.75">
      <c r="A455"/>
      <c r="B455"/>
      <c r="C455"/>
      <c r="D455"/>
      <c r="E455"/>
      <c r="F455"/>
      <c r="G455"/>
    </row>
    <row r="456" spans="1:7" ht="15.75">
      <c r="A456"/>
      <c r="B456"/>
      <c r="C456"/>
      <c r="D456"/>
      <c r="E456"/>
      <c r="F456"/>
      <c r="G456"/>
    </row>
    <row r="457" spans="1:7" ht="15.75">
      <c r="A457"/>
      <c r="B457"/>
      <c r="C457"/>
      <c r="D457"/>
      <c r="E457"/>
      <c r="F457"/>
      <c r="G457"/>
    </row>
    <row r="458" spans="1:7" ht="15.75">
      <c r="A458"/>
      <c r="B458"/>
      <c r="C458"/>
      <c r="D458"/>
      <c r="E458"/>
      <c r="F458"/>
      <c r="G458"/>
    </row>
    <row r="459" spans="1:7" ht="15.75">
      <c r="A459"/>
      <c r="B459"/>
      <c r="C459"/>
      <c r="D459"/>
      <c r="E459"/>
      <c r="F459"/>
      <c r="G459"/>
    </row>
    <row r="460" spans="1:7" ht="15.75">
      <c r="A460"/>
      <c r="B460"/>
      <c r="C460"/>
      <c r="D460"/>
      <c r="E460"/>
      <c r="F460"/>
      <c r="G460"/>
    </row>
    <row r="461" spans="1:7" ht="15.75">
      <c r="A461"/>
      <c r="B461"/>
      <c r="C461"/>
      <c r="D461"/>
      <c r="E461"/>
      <c r="F461"/>
      <c r="G461"/>
    </row>
    <row r="462" spans="1:7" ht="15.75">
      <c r="A462"/>
      <c r="B462"/>
      <c r="C462"/>
      <c r="D462"/>
      <c r="E462"/>
      <c r="F462"/>
      <c r="G462"/>
    </row>
    <row r="463" spans="1:7" ht="15.75">
      <c r="A463"/>
      <c r="B463"/>
      <c r="C463"/>
      <c r="D463"/>
      <c r="E463"/>
      <c r="F463"/>
      <c r="G463"/>
    </row>
    <row r="464" spans="1:7" ht="15.75">
      <c r="A464"/>
      <c r="B464"/>
      <c r="C464"/>
      <c r="D464"/>
      <c r="E464"/>
      <c r="F464"/>
      <c r="G464"/>
    </row>
    <row r="465" spans="1:7" ht="15.75">
      <c r="A465"/>
      <c r="B465"/>
      <c r="C465"/>
      <c r="D465"/>
      <c r="E465"/>
      <c r="F465"/>
      <c r="G465"/>
    </row>
    <row r="466" spans="1:7" ht="15.75">
      <c r="A466"/>
      <c r="B466"/>
      <c r="C466"/>
      <c r="D466"/>
      <c r="E466"/>
      <c r="F466"/>
      <c r="G466"/>
    </row>
    <row r="467" spans="1:7" ht="15.75">
      <c r="A467"/>
      <c r="B467"/>
      <c r="C467"/>
      <c r="D467"/>
      <c r="E467"/>
      <c r="F467"/>
      <c r="G467"/>
    </row>
    <row r="468" spans="1:7" ht="15.75">
      <c r="A468"/>
      <c r="B468"/>
      <c r="C468"/>
      <c r="D468"/>
      <c r="E468"/>
      <c r="F468"/>
      <c r="G468"/>
    </row>
    <row r="469" spans="1:7" ht="15.75">
      <c r="A469"/>
      <c r="B469"/>
      <c r="C469"/>
      <c r="D469"/>
      <c r="E469"/>
      <c r="F469"/>
      <c r="G469"/>
    </row>
    <row r="470" spans="1:7" ht="15.75">
      <c r="A470"/>
      <c r="B470"/>
      <c r="C470"/>
      <c r="D470"/>
      <c r="E470"/>
      <c r="F470"/>
      <c r="G470"/>
    </row>
    <row r="471" spans="1:7" ht="15.75">
      <c r="A471"/>
      <c r="B471"/>
      <c r="C471"/>
      <c r="D471"/>
      <c r="E471"/>
      <c r="F471"/>
      <c r="G471"/>
    </row>
    <row r="472" spans="1:7" ht="15.75">
      <c r="A472"/>
      <c r="B472"/>
      <c r="C472"/>
      <c r="D472"/>
      <c r="E472"/>
      <c r="F472"/>
      <c r="G472"/>
    </row>
    <row r="473" spans="1:7" ht="15.75">
      <c r="A473"/>
      <c r="B473"/>
      <c r="C473"/>
      <c r="D473"/>
      <c r="E473"/>
      <c r="F473"/>
      <c r="G473"/>
    </row>
    <row r="474" spans="1:7" ht="15.75">
      <c r="A474"/>
      <c r="B474"/>
      <c r="C474"/>
      <c r="D474"/>
      <c r="E474"/>
      <c r="F474"/>
      <c r="G474"/>
    </row>
    <row r="475" spans="1:7" ht="15.75">
      <c r="A475"/>
      <c r="B475"/>
      <c r="C475"/>
      <c r="D475"/>
      <c r="E475"/>
      <c r="F475"/>
      <c r="G475"/>
    </row>
    <row r="476" spans="1:7" ht="15.75">
      <c r="A476"/>
      <c r="B476"/>
      <c r="C476"/>
      <c r="D476"/>
      <c r="E476"/>
      <c r="F476"/>
      <c r="G476"/>
    </row>
    <row r="477" spans="1:7" ht="15.75">
      <c r="A477"/>
      <c r="B477"/>
      <c r="C477"/>
      <c r="D477"/>
      <c r="E477"/>
      <c r="F477"/>
      <c r="G477"/>
    </row>
    <row r="478" spans="1:7" ht="15.75">
      <c r="A478"/>
      <c r="B478"/>
      <c r="C478"/>
      <c r="D478"/>
      <c r="E478"/>
      <c r="F478"/>
      <c r="G478"/>
    </row>
    <row r="479" spans="1:7" ht="15.75">
      <c r="A479"/>
      <c r="B479"/>
      <c r="C479"/>
      <c r="D479"/>
      <c r="E479"/>
      <c r="F479"/>
      <c r="G479"/>
    </row>
    <row r="480" spans="1:7" ht="15.75">
      <c r="A480"/>
      <c r="B480"/>
      <c r="C480"/>
      <c r="D480"/>
      <c r="E480"/>
      <c r="F480"/>
      <c r="G480"/>
    </row>
    <row r="481" spans="1:7" ht="15.75">
      <c r="A481"/>
      <c r="B481"/>
      <c r="C481"/>
      <c r="D481"/>
      <c r="E481"/>
      <c r="F481"/>
      <c r="G481"/>
    </row>
    <row r="482" spans="1:7" ht="15.75">
      <c r="A482"/>
      <c r="B482"/>
      <c r="C482"/>
      <c r="D482"/>
      <c r="E482"/>
      <c r="F482"/>
      <c r="G482"/>
    </row>
    <row r="483" spans="1:7" ht="15.75">
      <c r="A483"/>
      <c r="B483"/>
      <c r="C483"/>
      <c r="D483"/>
      <c r="E483"/>
      <c r="F483"/>
      <c r="G483"/>
    </row>
    <row r="484" spans="1:7" ht="15.75">
      <c r="A484"/>
      <c r="B484"/>
      <c r="C484"/>
      <c r="D484"/>
      <c r="E484"/>
      <c r="F484"/>
      <c r="G484"/>
    </row>
    <row r="485" spans="1:7" ht="15.75">
      <c r="A485"/>
      <c r="B485"/>
      <c r="C485"/>
      <c r="D485"/>
      <c r="E485"/>
      <c r="F485"/>
      <c r="G485"/>
    </row>
    <row r="486" spans="1:7" ht="15.75">
      <c r="A486"/>
      <c r="B486"/>
      <c r="C486"/>
      <c r="D486"/>
      <c r="E486"/>
      <c r="F486"/>
      <c r="G486"/>
    </row>
    <row r="487" spans="1:7" ht="15.75">
      <c r="A487"/>
      <c r="B487"/>
      <c r="C487"/>
      <c r="D487"/>
      <c r="E487"/>
      <c r="F487"/>
      <c r="G487"/>
    </row>
    <row r="488" spans="1:7" ht="15.75">
      <c r="A488"/>
      <c r="B488"/>
      <c r="C488"/>
      <c r="D488"/>
      <c r="E488"/>
      <c r="F488"/>
      <c r="G488"/>
    </row>
    <row r="489" spans="1:7" ht="15.75">
      <c r="A489"/>
      <c r="B489"/>
      <c r="C489"/>
      <c r="D489"/>
      <c r="E489"/>
      <c r="F489"/>
      <c r="G489"/>
    </row>
    <row r="490" spans="1:7" ht="15.75">
      <c r="A490"/>
      <c r="B490"/>
      <c r="C490"/>
      <c r="D490"/>
      <c r="E490"/>
      <c r="F490"/>
      <c r="G490"/>
    </row>
    <row r="491" spans="1:7" ht="15.75">
      <c r="A491"/>
      <c r="B491"/>
      <c r="C491"/>
      <c r="D491"/>
      <c r="E491"/>
      <c r="F491"/>
      <c r="G491"/>
    </row>
    <row r="492" spans="1:7" ht="15.75">
      <c r="A492"/>
      <c r="B492"/>
      <c r="C492"/>
      <c r="D492"/>
      <c r="E492"/>
      <c r="F492"/>
      <c r="G492"/>
    </row>
    <row r="493" spans="1:7" ht="15.75">
      <c r="A493"/>
      <c r="B493"/>
      <c r="C493"/>
      <c r="D493"/>
      <c r="E493"/>
      <c r="F493"/>
      <c r="G493"/>
    </row>
    <row r="494" spans="1:7" ht="15.75">
      <c r="A494"/>
      <c r="B494"/>
      <c r="C494"/>
      <c r="D494"/>
      <c r="E494"/>
      <c r="F494"/>
      <c r="G494"/>
    </row>
    <row r="495" spans="1:7" ht="15.75">
      <c r="A495"/>
      <c r="B495"/>
      <c r="C495"/>
      <c r="D495"/>
      <c r="E495"/>
      <c r="F495"/>
      <c r="G495"/>
    </row>
    <row r="496" spans="1:7" ht="15.75">
      <c r="A496"/>
      <c r="B496"/>
      <c r="C496"/>
      <c r="D496"/>
      <c r="E496"/>
      <c r="F496"/>
      <c r="G496"/>
    </row>
    <row r="497" spans="1:7" ht="15.75">
      <c r="A497"/>
      <c r="B497"/>
      <c r="C497"/>
      <c r="D497"/>
      <c r="E497"/>
      <c r="F497"/>
      <c r="G497"/>
    </row>
    <row r="498" spans="1:7" ht="15.75">
      <c r="A498"/>
      <c r="B498"/>
      <c r="C498"/>
      <c r="D498"/>
      <c r="E498"/>
      <c r="F498"/>
      <c r="G498"/>
    </row>
    <row r="499" spans="1:7" ht="15.75">
      <c r="A499"/>
      <c r="B499"/>
      <c r="C499"/>
      <c r="D499"/>
      <c r="E499"/>
      <c r="F499"/>
      <c r="G499"/>
    </row>
    <row r="500" spans="1:7" ht="15.75">
      <c r="A500"/>
      <c r="B500"/>
      <c r="C500"/>
      <c r="D500"/>
      <c r="E500"/>
      <c r="F500"/>
      <c r="G500"/>
    </row>
    <row r="501" spans="1:7" ht="15.75">
      <c r="A501"/>
      <c r="B501"/>
      <c r="C501"/>
      <c r="D501"/>
      <c r="E501"/>
      <c r="F501"/>
      <c r="G501"/>
    </row>
    <row r="502" spans="1:7" ht="15.75">
      <c r="A502"/>
      <c r="B502"/>
      <c r="C502"/>
      <c r="D502"/>
      <c r="E502"/>
      <c r="F502"/>
      <c r="G502"/>
    </row>
    <row r="503" spans="1:7" ht="15.75">
      <c r="A503"/>
      <c r="B503"/>
      <c r="C503"/>
      <c r="D503"/>
      <c r="E503"/>
      <c r="F503"/>
      <c r="G503"/>
    </row>
    <row r="504" spans="1:7" ht="15.75">
      <c r="A504"/>
      <c r="B504"/>
      <c r="C504"/>
      <c r="D504"/>
      <c r="E504"/>
      <c r="F504"/>
      <c r="G504"/>
    </row>
    <row r="505" spans="1:7" ht="15.75">
      <c r="A505"/>
      <c r="B505"/>
      <c r="C505"/>
      <c r="D505"/>
      <c r="E505"/>
      <c r="F505"/>
      <c r="G505"/>
    </row>
    <row r="506" spans="1:7" ht="15.75">
      <c r="A506"/>
      <c r="B506"/>
      <c r="C506"/>
      <c r="D506"/>
      <c r="E506"/>
      <c r="F506"/>
      <c r="G506"/>
    </row>
    <row r="507" spans="1:7" ht="15.75">
      <c r="A507"/>
      <c r="B507"/>
      <c r="C507"/>
      <c r="D507"/>
      <c r="E507"/>
      <c r="F507"/>
      <c r="G507"/>
    </row>
    <row r="508" spans="1:7" ht="15.75">
      <c r="A508"/>
      <c r="B508"/>
      <c r="C508"/>
      <c r="D508"/>
      <c r="E508"/>
      <c r="F508"/>
      <c r="G508"/>
    </row>
    <row r="509" spans="1:7" ht="15.75">
      <c r="A509"/>
      <c r="B509"/>
      <c r="C509"/>
      <c r="D509"/>
      <c r="E509"/>
      <c r="F509"/>
      <c r="G509"/>
    </row>
    <row r="510" spans="1:7" ht="15.75">
      <c r="A510"/>
      <c r="B510"/>
      <c r="C510"/>
      <c r="D510"/>
      <c r="E510"/>
      <c r="F510"/>
      <c r="G510"/>
    </row>
    <row r="511" spans="1:7" ht="15.75">
      <c r="A511"/>
      <c r="B511"/>
      <c r="C511"/>
      <c r="D511"/>
      <c r="E511"/>
      <c r="F511"/>
      <c r="G511"/>
    </row>
    <row r="512" spans="1:7" ht="15.75">
      <c r="A512"/>
      <c r="B512"/>
      <c r="C512"/>
      <c r="D512"/>
      <c r="E512"/>
      <c r="F512"/>
      <c r="G512"/>
    </row>
    <row r="513" spans="1:7" ht="15.75">
      <c r="A513"/>
      <c r="B513"/>
      <c r="C513"/>
      <c r="D513"/>
      <c r="E513"/>
      <c r="F513"/>
      <c r="G513"/>
    </row>
    <row r="514" spans="1:7" ht="15.75">
      <c r="A514"/>
      <c r="B514"/>
      <c r="C514"/>
      <c r="D514"/>
      <c r="E514"/>
      <c r="F514"/>
      <c r="G514"/>
    </row>
    <row r="515" spans="1:7" ht="15.75">
      <c r="A515"/>
      <c r="B515"/>
      <c r="C515"/>
      <c r="D515"/>
      <c r="E515"/>
      <c r="F515"/>
      <c r="G515"/>
    </row>
    <row r="516" spans="1:7" ht="15.75">
      <c r="A516"/>
      <c r="B516"/>
      <c r="C516"/>
      <c r="D516"/>
      <c r="E516"/>
      <c r="F516"/>
      <c r="G516"/>
    </row>
    <row r="517" spans="1:7" ht="15.75">
      <c r="A517"/>
      <c r="B517"/>
      <c r="C517"/>
      <c r="D517"/>
      <c r="E517"/>
      <c r="F517"/>
      <c r="G517"/>
    </row>
    <row r="518" spans="1:7" ht="15.75">
      <c r="A518"/>
      <c r="B518"/>
      <c r="C518"/>
      <c r="D518"/>
      <c r="E518"/>
      <c r="F518"/>
      <c r="G518"/>
    </row>
    <row r="519" spans="1:7" ht="15.75">
      <c r="A519"/>
      <c r="B519"/>
      <c r="C519"/>
      <c r="D519"/>
      <c r="E519"/>
      <c r="F519"/>
      <c r="G519"/>
    </row>
    <row r="520" spans="1:7" ht="15.75">
      <c r="A520"/>
      <c r="B520"/>
      <c r="C520"/>
      <c r="D520"/>
      <c r="E520"/>
      <c r="F520"/>
      <c r="G520"/>
    </row>
    <row r="521" spans="1:7" ht="15.75">
      <c r="A521"/>
      <c r="B521"/>
      <c r="C521"/>
      <c r="D521"/>
      <c r="E521"/>
      <c r="F521"/>
      <c r="G521"/>
    </row>
    <row r="522" spans="1:7" ht="15.75">
      <c r="A522"/>
      <c r="B522"/>
      <c r="C522"/>
      <c r="D522"/>
      <c r="E522"/>
      <c r="F522"/>
      <c r="G522"/>
    </row>
    <row r="523" spans="1:7" ht="15.75">
      <c r="A523"/>
      <c r="B523"/>
      <c r="C523"/>
      <c r="D523"/>
      <c r="E523"/>
      <c r="F523"/>
      <c r="G523"/>
    </row>
    <row r="524" spans="1:7" ht="15.75">
      <c r="A524"/>
      <c r="B524"/>
      <c r="C524"/>
      <c r="D524"/>
      <c r="E524"/>
      <c r="F524"/>
      <c r="G524"/>
    </row>
    <row r="525" spans="1:7" ht="15.75">
      <c r="A525"/>
      <c r="B525"/>
      <c r="C525"/>
      <c r="D525"/>
      <c r="E525"/>
      <c r="F525"/>
      <c r="G525"/>
    </row>
    <row r="526" spans="1:7" ht="15.75">
      <c r="A526"/>
      <c r="B526"/>
      <c r="C526"/>
      <c r="D526"/>
      <c r="E526"/>
      <c r="F526"/>
      <c r="G526"/>
    </row>
    <row r="527" spans="1:7" ht="15.75">
      <c r="A527"/>
      <c r="B527"/>
      <c r="C527"/>
      <c r="D527"/>
      <c r="E527"/>
      <c r="F527"/>
      <c r="G527"/>
    </row>
    <row r="528" spans="1:7" ht="15.75">
      <c r="A528"/>
      <c r="B528"/>
      <c r="C528"/>
      <c r="D528"/>
      <c r="E528"/>
      <c r="F528"/>
      <c r="G528"/>
    </row>
    <row r="529" spans="1:7" ht="15.75">
      <c r="A529"/>
      <c r="B529"/>
      <c r="C529"/>
      <c r="D529"/>
      <c r="E529"/>
      <c r="F529"/>
      <c r="G529"/>
    </row>
    <row r="530" spans="1:7" ht="15.75">
      <c r="A530"/>
      <c r="B530"/>
      <c r="C530"/>
      <c r="D530"/>
      <c r="E530"/>
      <c r="F530"/>
      <c r="G530"/>
    </row>
    <row r="531" spans="1:7" ht="15.75">
      <c r="A531"/>
      <c r="B531"/>
      <c r="C531"/>
      <c r="D531"/>
      <c r="E531"/>
      <c r="F531"/>
      <c r="G531"/>
    </row>
    <row r="532" spans="1:7" ht="15.75">
      <c r="A532"/>
      <c r="B532"/>
      <c r="C532"/>
      <c r="D532"/>
      <c r="E532"/>
      <c r="F532"/>
      <c r="G532"/>
    </row>
    <row r="533" spans="1:7" ht="15.75">
      <c r="A533"/>
      <c r="B533"/>
      <c r="C533"/>
      <c r="D533"/>
      <c r="E533"/>
      <c r="F533"/>
      <c r="G533"/>
    </row>
    <row r="534" spans="1:7" ht="15.75">
      <c r="A534"/>
      <c r="B534"/>
      <c r="C534"/>
      <c r="D534"/>
      <c r="E534"/>
      <c r="F534"/>
      <c r="G534"/>
    </row>
    <row r="535" spans="1:7" ht="15.75">
      <c r="A535"/>
      <c r="B535"/>
      <c r="C535"/>
      <c r="D535"/>
      <c r="E535"/>
      <c r="F535"/>
      <c r="G535"/>
    </row>
    <row r="536" spans="1:7" ht="15.75">
      <c r="A536"/>
      <c r="B536"/>
      <c r="C536"/>
      <c r="D536"/>
      <c r="E536"/>
      <c r="F536"/>
      <c r="G536"/>
    </row>
    <row r="537" spans="1:7" ht="15.75">
      <c r="A537"/>
      <c r="B537"/>
      <c r="C537"/>
      <c r="D537"/>
      <c r="E537"/>
      <c r="F537"/>
      <c r="G537"/>
    </row>
    <row r="538" spans="1:7" ht="15.75">
      <c r="A538"/>
      <c r="B538"/>
      <c r="C538"/>
      <c r="D538"/>
      <c r="E538"/>
      <c r="F538"/>
      <c r="G538"/>
    </row>
    <row r="539" spans="1:7" ht="15.75">
      <c r="A539"/>
      <c r="B539"/>
      <c r="C539"/>
      <c r="D539"/>
      <c r="E539"/>
      <c r="F539"/>
      <c r="G539"/>
    </row>
    <row r="540" spans="1:7" ht="15.75">
      <c r="A540"/>
      <c r="B540"/>
      <c r="C540"/>
      <c r="D540"/>
      <c r="E540"/>
      <c r="F540"/>
      <c r="G540"/>
    </row>
    <row r="541" spans="1:7" ht="15.75">
      <c r="A541"/>
      <c r="B541"/>
      <c r="C541"/>
      <c r="D541"/>
      <c r="E541"/>
      <c r="F541"/>
      <c r="G541"/>
    </row>
    <row r="542" spans="1:7" ht="15.75">
      <c r="A542"/>
      <c r="B542"/>
      <c r="C542"/>
      <c r="D542"/>
      <c r="E542"/>
      <c r="F542"/>
      <c r="G542"/>
    </row>
    <row r="543" spans="1:7" ht="15.75">
      <c r="A543"/>
      <c r="B543"/>
      <c r="C543"/>
      <c r="D543"/>
      <c r="E543"/>
      <c r="F543"/>
      <c r="G543"/>
    </row>
    <row r="544" spans="1:7" ht="15.75">
      <c r="A544"/>
      <c r="B544"/>
      <c r="C544"/>
      <c r="D544"/>
      <c r="E544"/>
      <c r="F544"/>
      <c r="G544"/>
    </row>
    <row r="545" spans="1:7" ht="15.75">
      <c r="A545"/>
      <c r="B545"/>
      <c r="C545"/>
      <c r="D545"/>
      <c r="E545"/>
      <c r="F545"/>
      <c r="G545"/>
    </row>
    <row r="546" spans="1:7" ht="15.75">
      <c r="A546"/>
      <c r="B546"/>
      <c r="C546"/>
      <c r="D546"/>
      <c r="E546"/>
      <c r="F546"/>
      <c r="G546"/>
    </row>
    <row r="547" spans="1:7" ht="15.75">
      <c r="A547"/>
      <c r="B547"/>
      <c r="C547"/>
      <c r="D547"/>
      <c r="E547"/>
      <c r="F547"/>
      <c r="G547"/>
    </row>
    <row r="548" spans="1:7" ht="15.75">
      <c r="A548"/>
      <c r="B548"/>
      <c r="C548"/>
      <c r="D548"/>
      <c r="E548"/>
      <c r="F548"/>
      <c r="G548"/>
    </row>
    <row r="549" spans="1:7" ht="15.75">
      <c r="A549"/>
      <c r="B549"/>
      <c r="C549"/>
      <c r="D549"/>
      <c r="E549"/>
      <c r="F549"/>
      <c r="G549"/>
    </row>
    <row r="550" spans="1:7" ht="15.75">
      <c r="A550"/>
      <c r="B550"/>
      <c r="C550"/>
      <c r="D550"/>
      <c r="E550"/>
      <c r="F550"/>
      <c r="G550"/>
    </row>
    <row r="551" spans="1:7" ht="15.75">
      <c r="A551"/>
      <c r="B551"/>
      <c r="C551"/>
      <c r="D551"/>
      <c r="E551"/>
      <c r="F551"/>
      <c r="G551"/>
    </row>
    <row r="552" spans="1:7" ht="15.75">
      <c r="A552"/>
      <c r="B552"/>
      <c r="C552"/>
      <c r="D552"/>
      <c r="E552"/>
      <c r="F552"/>
      <c r="G552"/>
    </row>
    <row r="553" spans="1:7" ht="15.75">
      <c r="A553"/>
      <c r="B553"/>
      <c r="C553"/>
      <c r="D553"/>
      <c r="E553"/>
      <c r="F553"/>
      <c r="G553"/>
    </row>
    <row r="554" spans="1:7" ht="15.75">
      <c r="A554"/>
      <c r="B554"/>
      <c r="C554"/>
      <c r="D554"/>
      <c r="E554"/>
      <c r="F554"/>
      <c r="G554"/>
    </row>
    <row r="555" spans="1:7" ht="15.75">
      <c r="A555"/>
      <c r="B555"/>
      <c r="C555"/>
      <c r="D555"/>
      <c r="E555"/>
      <c r="F555"/>
      <c r="G555"/>
    </row>
    <row r="556" spans="1:7" ht="15.75">
      <c r="A556"/>
      <c r="B556"/>
      <c r="C556"/>
      <c r="D556"/>
      <c r="E556"/>
      <c r="F556"/>
      <c r="G556"/>
    </row>
    <row r="557" spans="1:7" ht="15.75">
      <c r="A557"/>
      <c r="B557"/>
      <c r="C557"/>
      <c r="D557"/>
      <c r="E557"/>
      <c r="F557"/>
      <c r="G557"/>
    </row>
    <row r="558" spans="1:7" ht="15.75">
      <c r="A558"/>
      <c r="B558"/>
      <c r="C558"/>
      <c r="D558"/>
      <c r="E558"/>
      <c r="F558"/>
      <c r="G558"/>
    </row>
    <row r="559" spans="1:7" ht="15.75">
      <c r="A559"/>
      <c r="B559"/>
      <c r="C559"/>
      <c r="D559"/>
      <c r="E559"/>
      <c r="F559"/>
      <c r="G559"/>
    </row>
    <row r="560" spans="1:7" ht="15.75">
      <c r="A560"/>
      <c r="B560"/>
      <c r="C560"/>
      <c r="D560"/>
      <c r="E560"/>
      <c r="F560"/>
      <c r="G560"/>
    </row>
    <row r="561" spans="1:7" ht="15.75">
      <c r="A561"/>
      <c r="B561"/>
      <c r="C561"/>
      <c r="D561"/>
      <c r="E561"/>
      <c r="F561"/>
      <c r="G561"/>
    </row>
    <row r="562" spans="1:7" ht="15.75">
      <c r="A562"/>
      <c r="B562"/>
      <c r="C562"/>
      <c r="D562"/>
      <c r="E562"/>
      <c r="F562"/>
      <c r="G562"/>
    </row>
    <row r="563" spans="1:7" ht="15.75">
      <c r="A563"/>
      <c r="B563"/>
      <c r="C563"/>
      <c r="D563"/>
      <c r="E563"/>
      <c r="F563"/>
      <c r="G563"/>
    </row>
    <row r="564" spans="1:7" ht="15.75">
      <c r="A564"/>
      <c r="B564"/>
      <c r="C564"/>
      <c r="D564"/>
      <c r="E564"/>
      <c r="F564"/>
      <c r="G564"/>
    </row>
    <row r="565" spans="1:7" ht="15.75">
      <c r="A565"/>
      <c r="B565"/>
      <c r="C565"/>
      <c r="D565"/>
      <c r="E565"/>
      <c r="F565"/>
      <c r="G565"/>
    </row>
    <row r="566" spans="1:7" ht="15.75">
      <c r="A566"/>
      <c r="B566"/>
      <c r="C566"/>
      <c r="D566"/>
      <c r="E566"/>
      <c r="F566"/>
      <c r="G566"/>
    </row>
    <row r="567" spans="1:7" ht="15.75">
      <c r="A567"/>
      <c r="B567"/>
      <c r="C567"/>
      <c r="D567"/>
      <c r="E567"/>
      <c r="F567"/>
      <c r="G567"/>
    </row>
    <row r="568" spans="1:7" ht="15.75">
      <c r="A568"/>
      <c r="B568"/>
      <c r="C568"/>
      <c r="D568"/>
      <c r="E568"/>
      <c r="F568"/>
      <c r="G568"/>
    </row>
    <row r="569" spans="1:7" ht="15.75">
      <c r="A569"/>
      <c r="B569"/>
      <c r="C569"/>
      <c r="D569"/>
      <c r="E569"/>
      <c r="F569"/>
      <c r="G569"/>
    </row>
    <row r="570" spans="1:7" ht="15.75">
      <c r="A570"/>
      <c r="B570"/>
      <c r="C570"/>
      <c r="D570"/>
      <c r="E570"/>
      <c r="F570"/>
      <c r="G570"/>
    </row>
    <row r="571" spans="1:7" ht="15.75">
      <c r="A571"/>
      <c r="B571"/>
      <c r="C571"/>
      <c r="D571"/>
      <c r="E571"/>
      <c r="F571"/>
      <c r="G571"/>
    </row>
    <row r="572" spans="1:7" ht="15.75">
      <c r="A572"/>
      <c r="B572"/>
      <c r="C572"/>
      <c r="D572"/>
      <c r="E572"/>
      <c r="F572"/>
      <c r="G572"/>
    </row>
    <row r="573" spans="1:7" ht="15.75">
      <c r="A573"/>
      <c r="B573"/>
      <c r="C573"/>
      <c r="D573"/>
      <c r="E573"/>
      <c r="F573"/>
      <c r="G573"/>
    </row>
    <row r="574" spans="1:7" ht="15.75">
      <c r="A574"/>
      <c r="B574"/>
      <c r="C574"/>
      <c r="D574"/>
      <c r="E574"/>
      <c r="F574"/>
      <c r="G574"/>
    </row>
    <row r="575" spans="1:7" ht="15.75">
      <c r="A575"/>
      <c r="B575"/>
      <c r="C575"/>
      <c r="D575"/>
      <c r="E575"/>
      <c r="F575"/>
      <c r="G575"/>
    </row>
    <row r="576" spans="1:7" ht="15.75">
      <c r="A576"/>
      <c r="B576"/>
      <c r="C576"/>
      <c r="D576"/>
      <c r="E576"/>
      <c r="F576"/>
      <c r="G576"/>
    </row>
    <row r="577" spans="1:7" ht="15.75">
      <c r="A577"/>
      <c r="B577"/>
      <c r="C577"/>
      <c r="D577"/>
      <c r="E577"/>
      <c r="F577"/>
      <c r="G577"/>
    </row>
    <row r="578" spans="1:7" ht="15.75">
      <c r="A578"/>
      <c r="B578"/>
      <c r="C578"/>
      <c r="D578"/>
      <c r="E578"/>
      <c r="F578"/>
      <c r="G578"/>
    </row>
    <row r="579" spans="1:7" ht="15.75">
      <c r="A579"/>
      <c r="B579"/>
      <c r="C579"/>
      <c r="D579"/>
      <c r="E579"/>
      <c r="F579"/>
      <c r="G579"/>
    </row>
    <row r="580" spans="1:7" ht="15.75">
      <c r="A580"/>
      <c r="B580"/>
      <c r="C580"/>
      <c r="D580"/>
      <c r="E580"/>
      <c r="F580"/>
      <c r="G580"/>
    </row>
    <row r="581" spans="1:7" ht="15.75">
      <c r="A581"/>
      <c r="B581"/>
      <c r="C581"/>
      <c r="D581"/>
      <c r="E581"/>
      <c r="F581"/>
      <c r="G581"/>
    </row>
    <row r="582" spans="1:7" ht="15.75">
      <c r="A582"/>
      <c r="B582"/>
      <c r="C582"/>
      <c r="D582"/>
      <c r="E582"/>
      <c r="F582"/>
      <c r="G582"/>
    </row>
    <row r="583" spans="1:7" ht="15.75">
      <c r="A583"/>
      <c r="B583"/>
      <c r="C583"/>
      <c r="D583"/>
      <c r="E583"/>
      <c r="F583"/>
      <c r="G583"/>
    </row>
    <row r="584" spans="1:7" ht="15.75">
      <c r="A584"/>
      <c r="B584"/>
      <c r="C584"/>
      <c r="D584"/>
      <c r="E584"/>
      <c r="F584"/>
      <c r="G584"/>
    </row>
    <row r="585" spans="1:7" ht="15.75">
      <c r="A585"/>
      <c r="B585"/>
      <c r="C585"/>
      <c r="D585"/>
      <c r="E585"/>
      <c r="F585"/>
      <c r="G585"/>
    </row>
    <row r="586" spans="1:7" ht="15.75">
      <c r="A586"/>
      <c r="B586"/>
      <c r="C586"/>
      <c r="D586"/>
      <c r="E586"/>
      <c r="F586"/>
      <c r="G586"/>
    </row>
    <row r="587" spans="1:7" ht="15.75">
      <c r="A587"/>
      <c r="B587"/>
      <c r="C587"/>
      <c r="D587"/>
      <c r="E587"/>
      <c r="F587"/>
      <c r="G587"/>
    </row>
    <row r="588" spans="1:7" ht="15.75">
      <c r="A588"/>
      <c r="B588"/>
      <c r="C588"/>
      <c r="D588"/>
      <c r="E588"/>
      <c r="F588"/>
      <c r="G588"/>
    </row>
    <row r="589" spans="1:7" ht="15.75">
      <c r="A589"/>
      <c r="B589"/>
      <c r="C589"/>
      <c r="D589"/>
      <c r="E589"/>
      <c r="F589"/>
      <c r="G589"/>
    </row>
    <row r="590" spans="1:7" ht="15.75">
      <c r="A590"/>
      <c r="B590"/>
      <c r="C590"/>
      <c r="D590"/>
      <c r="E590"/>
      <c r="F590"/>
      <c r="G590"/>
    </row>
    <row r="591" spans="1:7" ht="15.75">
      <c r="A591"/>
      <c r="B591"/>
      <c r="C591"/>
      <c r="D591"/>
      <c r="E591"/>
      <c r="F591"/>
      <c r="G591"/>
    </row>
    <row r="592" spans="1:7" ht="15.75">
      <c r="A592"/>
      <c r="B592"/>
      <c r="C592"/>
      <c r="D592"/>
      <c r="E592"/>
      <c r="F592"/>
      <c r="G592"/>
    </row>
    <row r="593" spans="1:7" ht="15.75">
      <c r="A593"/>
      <c r="B593"/>
      <c r="C593"/>
      <c r="D593"/>
      <c r="E593"/>
      <c r="F593"/>
      <c r="G593"/>
    </row>
    <row r="594" spans="1:7" ht="15.75">
      <c r="A594"/>
      <c r="B594"/>
      <c r="C594"/>
      <c r="D594"/>
      <c r="E594"/>
      <c r="F594"/>
      <c r="G594"/>
    </row>
    <row r="595" spans="1:7" ht="15.75">
      <c r="A595"/>
      <c r="B595"/>
      <c r="C595"/>
      <c r="D595"/>
      <c r="E595"/>
      <c r="F595"/>
      <c r="G595"/>
    </row>
    <row r="596" spans="1:7" ht="15.75">
      <c r="A596"/>
      <c r="B596"/>
      <c r="C596"/>
      <c r="D596"/>
      <c r="E596"/>
      <c r="F596"/>
      <c r="G596"/>
    </row>
    <row r="597" spans="1:7" ht="15.75">
      <c r="A597"/>
      <c r="B597"/>
      <c r="C597"/>
      <c r="D597"/>
      <c r="E597"/>
      <c r="F597"/>
      <c r="G597"/>
    </row>
    <row r="598" spans="1:7" ht="15.75">
      <c r="A598"/>
      <c r="B598"/>
      <c r="C598"/>
      <c r="D598"/>
      <c r="E598"/>
      <c r="F598"/>
      <c r="G598"/>
    </row>
    <row r="599" spans="1:7" ht="15.75">
      <c r="A599"/>
      <c r="B599"/>
      <c r="C599"/>
      <c r="D599"/>
      <c r="E599"/>
      <c r="F599"/>
      <c r="G599"/>
    </row>
    <row r="600" spans="1:7" ht="15.75">
      <c r="A600"/>
      <c r="B600"/>
      <c r="C600"/>
      <c r="D600"/>
      <c r="E600"/>
      <c r="F600"/>
      <c r="G600"/>
    </row>
    <row r="601" spans="1:7" ht="15.75">
      <c r="A601"/>
      <c r="B601"/>
      <c r="C601"/>
      <c r="D601"/>
      <c r="E601"/>
      <c r="F601"/>
      <c r="G601"/>
    </row>
    <row r="602" spans="1:7" ht="15.75">
      <c r="A602"/>
      <c r="B602"/>
      <c r="C602"/>
      <c r="D602"/>
      <c r="E602"/>
      <c r="F602"/>
      <c r="G602"/>
    </row>
    <row r="603" spans="1:7" ht="15.75">
      <c r="A603"/>
      <c r="B603"/>
      <c r="C603"/>
      <c r="D603"/>
      <c r="E603"/>
      <c r="F603"/>
      <c r="G603"/>
    </row>
    <row r="604" spans="1:7" ht="15.75">
      <c r="A604"/>
      <c r="B604"/>
      <c r="C604"/>
      <c r="D604"/>
      <c r="E604"/>
      <c r="F604"/>
      <c r="G604"/>
    </row>
    <row r="605" spans="1:7" ht="15.75">
      <c r="A605"/>
      <c r="B605"/>
      <c r="C605"/>
      <c r="D605"/>
      <c r="E605"/>
      <c r="F605"/>
      <c r="G605"/>
    </row>
    <row r="606" spans="1:7" ht="15.75">
      <c r="A606"/>
      <c r="B606"/>
      <c r="C606"/>
      <c r="D606"/>
      <c r="E606"/>
      <c r="F606"/>
      <c r="G606"/>
    </row>
    <row r="607" spans="1:7" ht="15.75">
      <c r="A607"/>
      <c r="B607"/>
      <c r="C607"/>
      <c r="D607"/>
      <c r="E607"/>
      <c r="F607"/>
      <c r="G607"/>
    </row>
    <row r="608" spans="1:7" ht="15.75">
      <c r="A608"/>
      <c r="B608"/>
      <c r="C608"/>
      <c r="D608"/>
      <c r="E608"/>
      <c r="F608"/>
      <c r="G608"/>
    </row>
    <row r="609" spans="1:7" ht="15.75">
      <c r="A609"/>
      <c r="B609"/>
      <c r="C609"/>
      <c r="D609"/>
      <c r="E609"/>
      <c r="F609"/>
      <c r="G609"/>
    </row>
    <row r="610" spans="1:7" ht="15.75">
      <c r="A610"/>
      <c r="B610"/>
      <c r="C610"/>
      <c r="D610"/>
      <c r="E610"/>
      <c r="F610"/>
      <c r="G610"/>
    </row>
    <row r="611" spans="1:7" ht="15.75">
      <c r="A611"/>
      <c r="B611"/>
      <c r="C611"/>
      <c r="D611"/>
      <c r="E611"/>
      <c r="F611"/>
      <c r="G611"/>
    </row>
    <row r="612" spans="1:7" ht="15.75">
      <c r="A612"/>
      <c r="B612"/>
      <c r="C612"/>
      <c r="D612"/>
      <c r="E612"/>
      <c r="F612"/>
      <c r="G612"/>
    </row>
    <row r="613" spans="1:7" ht="15.75">
      <c r="A613"/>
      <c r="B613"/>
      <c r="C613"/>
      <c r="D613"/>
      <c r="E613"/>
      <c r="F613"/>
      <c r="G613"/>
    </row>
    <row r="614" spans="1:7" ht="15.75">
      <c r="A614"/>
      <c r="B614"/>
      <c r="C614"/>
      <c r="D614"/>
      <c r="E614"/>
      <c r="F614"/>
      <c r="G614"/>
    </row>
    <row r="615" spans="1:7" ht="15.75">
      <c r="A615"/>
      <c r="B615"/>
      <c r="C615"/>
      <c r="D615"/>
      <c r="E615"/>
      <c r="F615"/>
      <c r="G615"/>
    </row>
    <row r="616" spans="1:7" ht="15.75">
      <c r="A616"/>
      <c r="B616"/>
      <c r="C616"/>
      <c r="D616"/>
      <c r="E616"/>
      <c r="F616"/>
      <c r="G616"/>
    </row>
    <row r="617" spans="1:7" ht="15.75">
      <c r="A617"/>
      <c r="B617"/>
      <c r="C617"/>
      <c r="D617"/>
      <c r="E617"/>
      <c r="F617"/>
      <c r="G617"/>
    </row>
    <row r="618" spans="1:7" ht="15.75">
      <c r="A618"/>
      <c r="B618"/>
      <c r="C618"/>
      <c r="D618"/>
      <c r="E618"/>
      <c r="F618"/>
      <c r="G618"/>
    </row>
    <row r="619" spans="1:7" ht="15.75">
      <c r="A619"/>
      <c r="B619"/>
      <c r="C619"/>
      <c r="D619"/>
      <c r="E619"/>
      <c r="F619"/>
      <c r="G619"/>
    </row>
    <row r="620" spans="1:7" ht="15.75">
      <c r="A620"/>
      <c r="B620"/>
      <c r="C620"/>
      <c r="D620"/>
      <c r="E620"/>
      <c r="F620"/>
      <c r="G620"/>
    </row>
    <row r="621" spans="1:7" ht="15.75">
      <c r="A621"/>
      <c r="B621"/>
      <c r="C621"/>
      <c r="D621"/>
      <c r="E621"/>
      <c r="F621"/>
      <c r="G621"/>
    </row>
    <row r="622" spans="1:7" ht="15.75">
      <c r="A622"/>
      <c r="B622"/>
      <c r="C622"/>
      <c r="D622"/>
      <c r="E622"/>
      <c r="F622"/>
      <c r="G622"/>
    </row>
    <row r="623" spans="1:7" ht="15.75">
      <c r="A623"/>
      <c r="B623"/>
      <c r="C623"/>
      <c r="D623"/>
      <c r="E623"/>
      <c r="F623"/>
      <c r="G623"/>
    </row>
    <row r="624" spans="1:7" ht="15.75">
      <c r="A624"/>
      <c r="B624"/>
      <c r="C624"/>
      <c r="D624"/>
      <c r="E624"/>
      <c r="F624"/>
      <c r="G624"/>
    </row>
    <row r="625" spans="1:7" ht="15.75">
      <c r="A625"/>
      <c r="B625"/>
      <c r="C625"/>
      <c r="D625"/>
      <c r="E625"/>
      <c r="F625"/>
      <c r="G625"/>
    </row>
    <row r="626" spans="1:7" ht="15.75">
      <c r="A626"/>
      <c r="B626"/>
      <c r="C626"/>
      <c r="D626"/>
      <c r="E626"/>
      <c r="F626"/>
      <c r="G626"/>
    </row>
    <row r="627" spans="1:7" ht="15.75">
      <c r="A627"/>
      <c r="B627"/>
      <c r="C627"/>
      <c r="D627"/>
      <c r="E627"/>
      <c r="F627"/>
      <c r="G627"/>
    </row>
    <row r="628" spans="1:7" ht="15.75">
      <c r="A628"/>
      <c r="B628"/>
      <c r="C628"/>
      <c r="D628"/>
      <c r="E628"/>
      <c r="F628"/>
      <c r="G628"/>
    </row>
    <row r="629" spans="1:7" ht="15.75">
      <c r="A629"/>
      <c r="B629"/>
      <c r="C629"/>
      <c r="D629"/>
      <c r="E629"/>
      <c r="F629"/>
      <c r="G629"/>
    </row>
    <row r="630" spans="1:7" ht="15.75">
      <c r="A630"/>
      <c r="B630"/>
      <c r="C630"/>
      <c r="D630"/>
      <c r="E630"/>
      <c r="F630"/>
      <c r="G630"/>
    </row>
    <row r="631" spans="1:7" ht="15.75">
      <c r="A631"/>
      <c r="B631"/>
      <c r="C631"/>
      <c r="D631"/>
      <c r="E631"/>
      <c r="F631"/>
      <c r="G631"/>
    </row>
    <row r="632" spans="1:7" ht="15.75">
      <c r="A632"/>
      <c r="B632"/>
      <c r="C632"/>
      <c r="D632"/>
      <c r="E632"/>
      <c r="F632"/>
      <c r="G632"/>
    </row>
    <row r="633" spans="1:7" ht="15.75">
      <c r="A633"/>
      <c r="B633"/>
      <c r="C633"/>
      <c r="D633"/>
      <c r="E633"/>
      <c r="F633"/>
      <c r="G633"/>
    </row>
    <row r="634" spans="1:7" ht="15.75">
      <c r="A634"/>
      <c r="B634"/>
      <c r="C634"/>
      <c r="D634"/>
      <c r="E634"/>
      <c r="F634"/>
      <c r="G634"/>
    </row>
    <row r="635" spans="1:7" ht="15.75">
      <c r="A635"/>
      <c r="B635"/>
      <c r="C635"/>
      <c r="D635"/>
      <c r="E635"/>
      <c r="F635"/>
      <c r="G635"/>
    </row>
    <row r="636" spans="1:7" ht="15.75">
      <c r="A636"/>
      <c r="B636"/>
      <c r="C636"/>
      <c r="D636"/>
      <c r="E636"/>
      <c r="F636"/>
      <c r="G636"/>
    </row>
    <row r="637" spans="1:7" ht="15.75">
      <c r="A637"/>
      <c r="B637"/>
      <c r="C637"/>
      <c r="D637"/>
      <c r="E637"/>
      <c r="F637"/>
      <c r="G637"/>
    </row>
    <row r="638" spans="1:7" ht="15.75">
      <c r="A638"/>
      <c r="B638"/>
      <c r="C638"/>
      <c r="D638"/>
      <c r="E638"/>
      <c r="F638"/>
      <c r="G638"/>
    </row>
    <row r="639" spans="1:7" ht="15.75">
      <c r="A639"/>
      <c r="B639"/>
      <c r="C639"/>
      <c r="D639"/>
      <c r="E639"/>
      <c r="F639"/>
      <c r="G639"/>
    </row>
    <row r="640" spans="1:7" ht="15.75">
      <c r="A640"/>
      <c r="B640"/>
      <c r="C640"/>
      <c r="D640"/>
      <c r="E640"/>
      <c r="F640"/>
      <c r="G640"/>
    </row>
    <row r="641" spans="1:7" ht="15.75">
      <c r="A641"/>
      <c r="B641"/>
      <c r="C641"/>
      <c r="D641"/>
      <c r="E641"/>
      <c r="F641"/>
      <c r="G641"/>
    </row>
    <row r="642" spans="1:7" ht="15.75">
      <c r="A642"/>
      <c r="B642"/>
      <c r="C642"/>
      <c r="D642"/>
      <c r="E642"/>
      <c r="F642"/>
      <c r="G642"/>
    </row>
    <row r="643" spans="1:7" ht="15.75">
      <c r="A643"/>
      <c r="B643"/>
      <c r="C643"/>
      <c r="D643"/>
      <c r="E643"/>
      <c r="F643"/>
      <c r="G643"/>
    </row>
    <row r="644" spans="1:7" ht="15.75">
      <c r="A644"/>
      <c r="B644"/>
      <c r="C644"/>
      <c r="D644"/>
      <c r="E644"/>
      <c r="F644"/>
      <c r="G644"/>
    </row>
    <row r="645" spans="1:7" ht="15.75">
      <c r="A645"/>
      <c r="B645"/>
      <c r="C645"/>
      <c r="D645"/>
      <c r="E645"/>
      <c r="F645"/>
      <c r="G645"/>
    </row>
    <row r="646" spans="1:7" ht="15.75">
      <c r="A646"/>
      <c r="B646"/>
      <c r="C646"/>
      <c r="D646"/>
      <c r="E646"/>
      <c r="F646"/>
      <c r="G646"/>
    </row>
    <row r="647" spans="1:7" ht="15.75">
      <c r="A647"/>
      <c r="B647"/>
      <c r="C647"/>
      <c r="D647"/>
      <c r="E647"/>
      <c r="F647"/>
      <c r="G647"/>
    </row>
    <row r="648" spans="1:7" ht="15.75">
      <c r="A648"/>
      <c r="B648"/>
      <c r="C648"/>
      <c r="D648"/>
      <c r="E648"/>
      <c r="F648"/>
      <c r="G648"/>
    </row>
    <row r="649" spans="1:7" ht="15.75">
      <c r="A649"/>
      <c r="B649"/>
      <c r="C649"/>
      <c r="D649"/>
      <c r="E649"/>
      <c r="F649"/>
      <c r="G649"/>
    </row>
    <row r="650" spans="1:7" ht="15.75">
      <c r="A650"/>
      <c r="B650"/>
      <c r="C650"/>
      <c r="D650"/>
      <c r="E650"/>
      <c r="F650"/>
      <c r="G650"/>
    </row>
    <row r="651" spans="1:7" ht="15.75">
      <c r="A651"/>
      <c r="B651"/>
      <c r="C651"/>
      <c r="D651"/>
      <c r="E651"/>
      <c r="F651"/>
      <c r="G651"/>
    </row>
    <row r="652" spans="1:7" ht="15.75">
      <c r="A652"/>
      <c r="B652"/>
      <c r="C652"/>
      <c r="D652"/>
      <c r="E652"/>
      <c r="F652"/>
      <c r="G652"/>
    </row>
    <row r="653" spans="1:7" ht="15.75">
      <c r="A653"/>
      <c r="B653"/>
      <c r="C653"/>
      <c r="D653"/>
      <c r="E653"/>
      <c r="F653"/>
      <c r="G653"/>
    </row>
    <row r="654" spans="1:7" ht="15.75">
      <c r="A654"/>
      <c r="B654"/>
      <c r="C654"/>
      <c r="D654"/>
      <c r="E654"/>
      <c r="F654"/>
      <c r="G654"/>
    </row>
    <row r="655" spans="1:7" ht="15.75">
      <c r="A655"/>
      <c r="B655"/>
      <c r="C655"/>
      <c r="D655"/>
      <c r="E655"/>
      <c r="F655"/>
      <c r="G655"/>
    </row>
    <row r="656" spans="1:7" ht="15.75">
      <c r="A656"/>
      <c r="B656"/>
      <c r="C656"/>
      <c r="D656"/>
      <c r="E656"/>
      <c r="F656"/>
      <c r="G656"/>
    </row>
    <row r="657" spans="1:7" ht="15.75">
      <c r="A657"/>
      <c r="B657"/>
      <c r="C657"/>
      <c r="D657"/>
      <c r="E657"/>
      <c r="F657"/>
      <c r="G657"/>
    </row>
    <row r="658" spans="1:7" ht="15.75">
      <c r="A658"/>
      <c r="B658"/>
      <c r="C658"/>
      <c r="D658"/>
      <c r="E658"/>
      <c r="F658"/>
      <c r="G658"/>
    </row>
    <row r="659" spans="1:7" ht="15.75">
      <c r="A659"/>
      <c r="B659"/>
      <c r="C659"/>
      <c r="D659"/>
      <c r="E659"/>
      <c r="F659"/>
      <c r="G659"/>
    </row>
    <row r="660" spans="1:7" ht="15.75">
      <c r="A660"/>
      <c r="B660"/>
      <c r="C660"/>
      <c r="D660"/>
      <c r="E660"/>
      <c r="F660"/>
      <c r="G660"/>
    </row>
    <row r="661" spans="1:7" ht="15.75">
      <c r="A661"/>
      <c r="B661"/>
      <c r="C661"/>
      <c r="D661"/>
      <c r="E661"/>
      <c r="F661"/>
      <c r="G661"/>
    </row>
    <row r="662" spans="1:7" ht="15.75">
      <c r="A662"/>
      <c r="B662"/>
      <c r="C662"/>
      <c r="D662"/>
      <c r="E662"/>
      <c r="F662"/>
      <c r="G662"/>
    </row>
    <row r="663" spans="1:7" ht="15.75">
      <c r="A663"/>
      <c r="B663"/>
      <c r="C663"/>
      <c r="D663"/>
      <c r="E663"/>
      <c r="F663"/>
      <c r="G663"/>
    </row>
    <row r="664" spans="1:7" ht="15.75">
      <c r="A664"/>
      <c r="B664"/>
      <c r="C664"/>
      <c r="D664"/>
      <c r="E664"/>
      <c r="F664"/>
      <c r="G664"/>
    </row>
    <row r="665" spans="1:7" ht="15.75">
      <c r="A665"/>
      <c r="B665"/>
      <c r="C665"/>
      <c r="D665"/>
      <c r="E665"/>
      <c r="F665"/>
      <c r="G665"/>
    </row>
    <row r="666" spans="1:7" ht="15.75">
      <c r="A666"/>
      <c r="B666"/>
      <c r="C666"/>
      <c r="D666"/>
      <c r="E666"/>
      <c r="F666"/>
      <c r="G666"/>
    </row>
    <row r="667" spans="1:7" ht="15.75">
      <c r="A667"/>
      <c r="B667"/>
      <c r="C667"/>
      <c r="D667"/>
      <c r="E667"/>
      <c r="F667"/>
      <c r="G667"/>
    </row>
    <row r="668" spans="1:7" ht="15.75">
      <c r="A668"/>
      <c r="B668"/>
      <c r="C668"/>
      <c r="D668"/>
      <c r="E668"/>
      <c r="F668"/>
      <c r="G668"/>
    </row>
    <row r="669" spans="1:7" ht="15.75">
      <c r="A669"/>
      <c r="B669"/>
      <c r="C669"/>
      <c r="D669"/>
      <c r="E669"/>
      <c r="F669"/>
      <c r="G669"/>
    </row>
    <row r="670" spans="1:7" ht="15.75">
      <c r="A670"/>
      <c r="B670"/>
      <c r="C670"/>
      <c r="D670"/>
      <c r="E670"/>
      <c r="F670"/>
      <c r="G670"/>
    </row>
    <row r="671" spans="1:7" ht="15.75">
      <c r="A671"/>
      <c r="B671"/>
      <c r="C671"/>
      <c r="D671"/>
      <c r="E671"/>
      <c r="F671"/>
      <c r="G671"/>
    </row>
    <row r="672" spans="1:7" ht="15.75">
      <c r="A672"/>
      <c r="B672"/>
      <c r="C672"/>
      <c r="D672"/>
      <c r="E672"/>
      <c r="F672"/>
      <c r="G672"/>
    </row>
    <row r="673" spans="1:7" ht="15.75">
      <c r="A673"/>
      <c r="B673"/>
      <c r="C673"/>
      <c r="D673"/>
      <c r="E673"/>
      <c r="F673"/>
      <c r="G673"/>
    </row>
    <row r="674" spans="1:7" ht="15.75">
      <c r="A674"/>
      <c r="B674"/>
      <c r="C674"/>
      <c r="D674"/>
      <c r="E674"/>
      <c r="F674"/>
      <c r="G674"/>
    </row>
    <row r="675" spans="1:7" ht="15.75">
      <c r="A675"/>
      <c r="B675"/>
      <c r="C675"/>
      <c r="D675"/>
      <c r="E675"/>
      <c r="F675"/>
      <c r="G675"/>
    </row>
    <row r="676" spans="1:7" ht="15.75">
      <c r="A676"/>
      <c r="B676"/>
      <c r="C676"/>
      <c r="D676"/>
      <c r="E676"/>
      <c r="F676"/>
      <c r="G676"/>
    </row>
    <row r="677" spans="1:7" ht="15.75">
      <c r="A677"/>
      <c r="B677"/>
      <c r="C677"/>
      <c r="D677"/>
      <c r="E677"/>
      <c r="F677"/>
      <c r="G677"/>
    </row>
    <row r="678" spans="1:7" ht="15.75">
      <c r="A678"/>
      <c r="B678"/>
      <c r="C678"/>
      <c r="D678"/>
      <c r="E678"/>
      <c r="F678"/>
      <c r="G678"/>
    </row>
    <row r="679" spans="1:7" ht="15.75">
      <c r="A679"/>
      <c r="B679"/>
      <c r="C679"/>
      <c r="D679"/>
      <c r="E679"/>
      <c r="F679"/>
      <c r="G679"/>
    </row>
    <row r="680" spans="1:7" ht="15.75">
      <c r="A680"/>
      <c r="B680"/>
      <c r="C680"/>
      <c r="D680"/>
      <c r="E680"/>
      <c r="F680"/>
      <c r="G680"/>
    </row>
    <row r="681" spans="1:7" ht="15.75">
      <c r="A681"/>
      <c r="B681"/>
      <c r="C681"/>
      <c r="D681"/>
      <c r="E681"/>
      <c r="F681"/>
      <c r="G681"/>
    </row>
    <row r="682" spans="1:7" ht="15.75">
      <c r="A682"/>
      <c r="B682"/>
      <c r="C682"/>
      <c r="D682"/>
      <c r="E682"/>
      <c r="F682"/>
      <c r="G682"/>
    </row>
    <row r="683" spans="1:7" ht="15.75">
      <c r="A683"/>
      <c r="B683"/>
      <c r="C683"/>
      <c r="D683"/>
      <c r="E683"/>
      <c r="F683"/>
      <c r="G683"/>
    </row>
    <row r="684" spans="1:7" ht="15.75">
      <c r="A684"/>
      <c r="B684"/>
      <c r="C684"/>
      <c r="D684"/>
      <c r="E684"/>
      <c r="F684"/>
      <c r="G684"/>
    </row>
    <row r="685" spans="1:7" ht="15.75">
      <c r="A685"/>
      <c r="B685"/>
      <c r="C685"/>
      <c r="D685"/>
      <c r="E685"/>
      <c r="F685"/>
      <c r="G685"/>
    </row>
    <row r="686" spans="1:7" ht="15.75">
      <c r="A686"/>
      <c r="B686"/>
      <c r="C686"/>
      <c r="D686"/>
      <c r="E686"/>
      <c r="F686"/>
      <c r="G686"/>
    </row>
    <row r="687" spans="1:7" ht="15.75">
      <c r="A687"/>
      <c r="B687"/>
      <c r="C687"/>
      <c r="D687"/>
      <c r="E687"/>
      <c r="F687"/>
      <c r="G687"/>
    </row>
    <row r="688" spans="1:7" ht="15.75">
      <c r="A688"/>
      <c r="B688"/>
      <c r="C688"/>
      <c r="D688"/>
      <c r="E688"/>
      <c r="F688"/>
      <c r="G688"/>
    </row>
    <row r="689" spans="1:7" ht="15.75">
      <c r="A689"/>
      <c r="B689"/>
      <c r="C689"/>
      <c r="D689"/>
      <c r="E689"/>
      <c r="F689"/>
      <c r="G689"/>
    </row>
    <row r="690" spans="1:7" ht="15.75">
      <c r="A690"/>
      <c r="B690"/>
      <c r="C690"/>
      <c r="D690"/>
      <c r="E690"/>
      <c r="F690"/>
      <c r="G690"/>
    </row>
    <row r="691" spans="1:7" ht="15.75">
      <c r="A691"/>
      <c r="B691"/>
      <c r="C691"/>
      <c r="D691"/>
      <c r="E691"/>
      <c r="F691"/>
      <c r="G691"/>
    </row>
    <row r="692" spans="1:7" ht="15.75">
      <c r="A692"/>
      <c r="B692"/>
      <c r="C692"/>
      <c r="D692"/>
      <c r="E692"/>
      <c r="F692"/>
      <c r="G692"/>
    </row>
    <row r="693" spans="1:7" ht="15.75">
      <c r="A693"/>
      <c r="B693"/>
      <c r="C693"/>
      <c r="D693"/>
      <c r="E693"/>
      <c r="F693"/>
      <c r="G693"/>
    </row>
    <row r="694" spans="1:7" ht="15.75">
      <c r="A694"/>
      <c r="B694"/>
      <c r="C694"/>
      <c r="D694"/>
      <c r="E694"/>
      <c r="F694"/>
      <c r="G694"/>
    </row>
    <row r="695" spans="1:7" ht="15.75">
      <c r="A695"/>
      <c r="B695"/>
      <c r="C695"/>
      <c r="D695"/>
      <c r="E695"/>
      <c r="F695"/>
      <c r="G695"/>
    </row>
    <row r="696" spans="1:7" ht="15.75">
      <c r="A696"/>
      <c r="B696"/>
      <c r="C696"/>
      <c r="D696"/>
      <c r="E696"/>
      <c r="F696"/>
      <c r="G696"/>
    </row>
    <row r="697" spans="1:7" ht="15.75">
      <c r="A697"/>
      <c r="B697"/>
      <c r="C697"/>
      <c r="D697"/>
      <c r="E697"/>
      <c r="F697"/>
      <c r="G697"/>
    </row>
    <row r="698" spans="1:7" ht="15.75">
      <c r="A698"/>
      <c r="B698"/>
      <c r="C698"/>
      <c r="D698"/>
      <c r="E698"/>
      <c r="F698"/>
      <c r="G698"/>
    </row>
    <row r="699" spans="1:7" ht="15.75">
      <c r="A699"/>
      <c r="B699"/>
      <c r="C699"/>
      <c r="D699"/>
      <c r="E699"/>
      <c r="F699"/>
      <c r="G699"/>
    </row>
    <row r="700" spans="1:7" ht="15.75">
      <c r="A700"/>
      <c r="B700"/>
      <c r="C700"/>
      <c r="D700"/>
      <c r="E700"/>
      <c r="F700"/>
      <c r="G700"/>
    </row>
    <row r="701" spans="1:7" ht="15.75">
      <c r="A701"/>
      <c r="B701"/>
      <c r="C701"/>
      <c r="D701"/>
      <c r="E701"/>
      <c r="F701"/>
      <c r="G701"/>
    </row>
    <row r="702" spans="1:7" ht="15.75">
      <c r="A702"/>
      <c r="B702"/>
      <c r="C702"/>
      <c r="D702"/>
      <c r="E702"/>
      <c r="F702"/>
      <c r="G702"/>
    </row>
    <row r="703" spans="1:7" ht="15.75">
      <c r="A703"/>
      <c r="B703"/>
      <c r="C703"/>
      <c r="D703"/>
      <c r="E703"/>
      <c r="F703"/>
      <c r="G703"/>
    </row>
    <row r="704" spans="1:7" ht="15.75">
      <c r="A704"/>
      <c r="B704"/>
      <c r="C704"/>
      <c r="D704"/>
      <c r="E704"/>
      <c r="F704"/>
      <c r="G704"/>
    </row>
    <row r="705" spans="1:7" ht="15.75">
      <c r="A705"/>
      <c r="B705"/>
      <c r="C705"/>
      <c r="D705"/>
      <c r="E705"/>
      <c r="F705"/>
      <c r="G705"/>
    </row>
    <row r="706" spans="1:7" ht="15.75">
      <c r="A706"/>
      <c r="B706"/>
      <c r="C706"/>
      <c r="D706"/>
      <c r="E706"/>
      <c r="F706"/>
      <c r="G706"/>
    </row>
    <row r="707" spans="1:7" ht="15.75">
      <c r="A707"/>
      <c r="B707"/>
      <c r="C707"/>
      <c r="D707"/>
      <c r="E707"/>
      <c r="F707"/>
      <c r="G707"/>
    </row>
    <row r="708" spans="1:7" ht="15.75">
      <c r="A708"/>
      <c r="B708"/>
      <c r="C708"/>
      <c r="D708"/>
      <c r="E708"/>
      <c r="F708"/>
      <c r="G708"/>
    </row>
    <row r="709" spans="1:7" ht="15.75">
      <c r="A709"/>
      <c r="B709"/>
      <c r="C709"/>
      <c r="D709"/>
      <c r="E709"/>
      <c r="F709"/>
      <c r="G709"/>
    </row>
    <row r="710" spans="1:7" ht="15.75">
      <c r="A710"/>
      <c r="B710"/>
      <c r="C710"/>
      <c r="D710"/>
      <c r="E710"/>
      <c r="F710"/>
      <c r="G710"/>
    </row>
    <row r="711" spans="1:7" ht="15.75">
      <c r="A711"/>
      <c r="B711"/>
      <c r="C711"/>
      <c r="D711"/>
      <c r="E711"/>
      <c r="F711"/>
      <c r="G711"/>
    </row>
    <row r="712" spans="1:7" ht="15.75">
      <c r="A712"/>
      <c r="B712"/>
      <c r="C712"/>
      <c r="D712"/>
      <c r="E712"/>
      <c r="F712"/>
      <c r="G712"/>
    </row>
    <row r="713" spans="1:7" ht="15.75">
      <c r="A713"/>
      <c r="B713"/>
      <c r="C713"/>
      <c r="D713"/>
      <c r="E713"/>
      <c r="F713"/>
      <c r="G713"/>
    </row>
    <row r="714" spans="1:7" ht="15.75">
      <c r="A714"/>
      <c r="B714"/>
      <c r="C714"/>
      <c r="D714"/>
      <c r="E714"/>
      <c r="F714"/>
      <c r="G714"/>
    </row>
    <row r="715" spans="1:7" ht="15.75">
      <c r="A715"/>
      <c r="B715"/>
      <c r="C715"/>
      <c r="D715"/>
      <c r="E715"/>
      <c r="F715"/>
      <c r="G715"/>
    </row>
    <row r="716" spans="1:7" ht="15.75">
      <c r="A716"/>
      <c r="B716"/>
      <c r="C716"/>
      <c r="D716"/>
      <c r="E716"/>
      <c r="F716"/>
      <c r="G716"/>
    </row>
    <row r="717" spans="1:7" ht="15.75">
      <c r="A717"/>
      <c r="B717"/>
      <c r="C717"/>
      <c r="D717"/>
      <c r="E717"/>
      <c r="F717"/>
      <c r="G717"/>
    </row>
    <row r="718" spans="1:7" ht="15.75">
      <c r="A718"/>
      <c r="B718"/>
      <c r="C718"/>
      <c r="D718"/>
      <c r="E718"/>
      <c r="F718"/>
      <c r="G718"/>
    </row>
    <row r="719" spans="1:7" ht="15.75">
      <c r="A719"/>
      <c r="B719"/>
      <c r="C719"/>
      <c r="D719"/>
      <c r="E719"/>
      <c r="F719"/>
      <c r="G719"/>
    </row>
    <row r="720" spans="1:7" ht="15.75">
      <c r="A720"/>
      <c r="B720"/>
      <c r="C720"/>
      <c r="D720"/>
      <c r="E720"/>
      <c r="F720"/>
      <c r="G720"/>
    </row>
    <row r="721" spans="1:7" ht="15.75">
      <c r="A721"/>
      <c r="B721"/>
      <c r="C721"/>
      <c r="D721"/>
      <c r="E721"/>
      <c r="F721"/>
      <c r="G721"/>
    </row>
    <row r="722" spans="1:7" ht="15.75">
      <c r="A722"/>
      <c r="B722"/>
      <c r="C722"/>
      <c r="D722"/>
      <c r="E722"/>
      <c r="F722"/>
      <c r="G722"/>
    </row>
    <row r="723" spans="1:7" ht="15.75">
      <c r="A723"/>
      <c r="B723"/>
      <c r="C723"/>
      <c r="D723"/>
      <c r="E723"/>
      <c r="F723"/>
      <c r="G723"/>
    </row>
    <row r="724" spans="1:7" ht="15.75">
      <c r="A724"/>
      <c r="B724"/>
      <c r="C724"/>
      <c r="D724"/>
      <c r="E724"/>
      <c r="F724"/>
      <c r="G724"/>
    </row>
    <row r="725" spans="1:7" ht="15.75">
      <c r="A725"/>
      <c r="B725"/>
      <c r="C725"/>
      <c r="D725"/>
      <c r="E725"/>
      <c r="F725"/>
      <c r="G725"/>
    </row>
    <row r="726" spans="1:7" ht="15.75">
      <c r="A726"/>
      <c r="B726"/>
      <c r="C726"/>
      <c r="D726"/>
      <c r="E726"/>
      <c r="F726"/>
      <c r="G726"/>
    </row>
    <row r="727" spans="1:7" ht="15.75">
      <c r="A727"/>
      <c r="B727"/>
      <c r="C727"/>
      <c r="D727"/>
      <c r="E727"/>
      <c r="F727"/>
      <c r="G727"/>
    </row>
    <row r="728" spans="1:7" ht="15.75">
      <c r="A728"/>
      <c r="B728"/>
      <c r="C728"/>
      <c r="D728"/>
      <c r="E728"/>
      <c r="F728"/>
      <c r="G728"/>
    </row>
    <row r="729" spans="1:7" ht="15.75">
      <c r="A729"/>
      <c r="B729"/>
      <c r="C729"/>
      <c r="D729"/>
      <c r="E729"/>
      <c r="F729"/>
      <c r="G729"/>
    </row>
    <row r="730" spans="1:7" ht="15.75">
      <c r="A730"/>
      <c r="B730"/>
      <c r="C730"/>
      <c r="D730"/>
      <c r="E730"/>
      <c r="F730"/>
      <c r="G730"/>
    </row>
    <row r="731" spans="1:7" ht="15.75">
      <c r="A731"/>
      <c r="B731"/>
      <c r="C731"/>
      <c r="D731"/>
      <c r="E731"/>
      <c r="F731"/>
      <c r="G731"/>
    </row>
    <row r="732" spans="1:7" ht="15.75">
      <c r="A732"/>
      <c r="B732"/>
      <c r="C732"/>
      <c r="D732"/>
      <c r="E732"/>
      <c r="F732"/>
      <c r="G732"/>
    </row>
    <row r="733" spans="1:7" ht="15.75">
      <c r="A733"/>
      <c r="B733"/>
      <c r="C733"/>
      <c r="D733"/>
      <c r="E733"/>
      <c r="F733"/>
      <c r="G733"/>
    </row>
    <row r="734" spans="1:7" ht="15.75">
      <c r="A734"/>
      <c r="B734"/>
      <c r="C734"/>
      <c r="D734"/>
      <c r="E734"/>
      <c r="F734"/>
      <c r="G734"/>
    </row>
    <row r="735" spans="1:7" ht="15.75">
      <c r="A735"/>
      <c r="B735"/>
      <c r="C735"/>
      <c r="D735"/>
      <c r="E735"/>
      <c r="F735"/>
      <c r="G735"/>
    </row>
    <row r="736" spans="1:7" ht="15.75">
      <c r="A736"/>
      <c r="B736"/>
      <c r="C736"/>
      <c r="D736"/>
      <c r="E736"/>
      <c r="F736"/>
      <c r="G736"/>
    </row>
    <row r="737" spans="1:7" ht="15.75">
      <c r="A737"/>
      <c r="B737"/>
      <c r="C737"/>
      <c r="D737"/>
      <c r="E737"/>
      <c r="F737"/>
      <c r="G737"/>
    </row>
    <row r="738" spans="1:7" ht="15.75">
      <c r="A738"/>
      <c r="B738"/>
      <c r="C738"/>
      <c r="D738"/>
      <c r="E738"/>
      <c r="F738"/>
      <c r="G738"/>
    </row>
    <row r="739" spans="1:7" ht="15.75">
      <c r="A739"/>
      <c r="B739"/>
      <c r="C739"/>
      <c r="D739"/>
      <c r="E739"/>
      <c r="F739"/>
      <c r="G739"/>
    </row>
    <row r="740" spans="1:7" ht="15.75">
      <c r="A740"/>
      <c r="B740"/>
      <c r="C740"/>
      <c r="D740"/>
      <c r="E740"/>
      <c r="F740"/>
      <c r="G740"/>
    </row>
    <row r="741" spans="1:7" ht="15.75">
      <c r="A741"/>
      <c r="B741"/>
      <c r="C741"/>
      <c r="D741"/>
      <c r="E741"/>
      <c r="F741"/>
      <c r="G741"/>
    </row>
    <row r="742" spans="1:7" ht="15.75">
      <c r="A742"/>
      <c r="B742"/>
      <c r="C742"/>
      <c r="D742"/>
      <c r="E742"/>
      <c r="F742"/>
      <c r="G742"/>
    </row>
    <row r="743" spans="1:7" ht="15.75">
      <c r="A743"/>
      <c r="B743"/>
      <c r="C743"/>
      <c r="D743"/>
      <c r="E743"/>
      <c r="F743"/>
      <c r="G743"/>
    </row>
    <row r="744" spans="1:7" ht="15.75">
      <c r="A744"/>
      <c r="B744"/>
      <c r="C744"/>
      <c r="D744"/>
      <c r="E744"/>
      <c r="F744"/>
      <c r="G744"/>
    </row>
    <row r="745" spans="1:7" ht="15.75">
      <c r="A745"/>
      <c r="B745"/>
      <c r="C745"/>
      <c r="D745"/>
      <c r="E745"/>
      <c r="F745"/>
      <c r="G745"/>
    </row>
    <row r="746" spans="1:7" ht="15.75">
      <c r="A746"/>
      <c r="B746"/>
      <c r="C746"/>
      <c r="D746"/>
      <c r="E746"/>
      <c r="F746"/>
      <c r="G746"/>
    </row>
    <row r="747" spans="1:7" ht="15.75">
      <c r="A747"/>
      <c r="B747"/>
      <c r="C747"/>
      <c r="D747"/>
      <c r="E747"/>
      <c r="F747"/>
      <c r="G747"/>
    </row>
    <row r="748" spans="1:7" ht="15.75">
      <c r="A748"/>
      <c r="B748"/>
      <c r="C748"/>
      <c r="D748"/>
      <c r="E748"/>
      <c r="F748"/>
      <c r="G748"/>
    </row>
    <row r="749" spans="1:7" ht="15.75">
      <c r="A749"/>
      <c r="B749"/>
      <c r="C749"/>
      <c r="D749"/>
      <c r="E749"/>
      <c r="F749"/>
      <c r="G749"/>
    </row>
    <row r="750" spans="1:7" ht="15.75">
      <c r="A750"/>
      <c r="B750"/>
      <c r="C750"/>
      <c r="D750"/>
      <c r="E750"/>
      <c r="F750"/>
      <c r="G750"/>
    </row>
    <row r="751" spans="1:7" ht="15.75">
      <c r="A751"/>
      <c r="B751"/>
      <c r="C751"/>
      <c r="D751"/>
      <c r="E751"/>
      <c r="F751"/>
      <c r="G751"/>
    </row>
    <row r="752" spans="1:7" ht="15.75">
      <c r="A752"/>
      <c r="B752"/>
      <c r="C752"/>
      <c r="D752"/>
      <c r="E752"/>
      <c r="F752"/>
      <c r="G752"/>
    </row>
    <row r="753" spans="1:7" ht="15.75">
      <c r="A753"/>
      <c r="B753"/>
      <c r="C753"/>
      <c r="D753"/>
      <c r="E753"/>
      <c r="F753"/>
      <c r="G753"/>
    </row>
    <row r="754" spans="1:7" ht="15.75">
      <c r="A754"/>
      <c r="B754"/>
      <c r="C754"/>
      <c r="D754"/>
      <c r="E754"/>
      <c r="F754"/>
      <c r="G754"/>
    </row>
    <row r="755" spans="1:7" ht="15.75">
      <c r="A755"/>
      <c r="B755"/>
      <c r="C755"/>
      <c r="D755"/>
      <c r="E755"/>
      <c r="F755"/>
      <c r="G755"/>
    </row>
    <row r="756" spans="1:7" ht="15.75">
      <c r="A756"/>
      <c r="B756"/>
      <c r="C756"/>
      <c r="D756"/>
      <c r="E756"/>
      <c r="F756"/>
      <c r="G756"/>
    </row>
    <row r="757" spans="1:7" ht="15.75">
      <c r="A757"/>
      <c r="B757"/>
      <c r="C757"/>
      <c r="D757"/>
      <c r="E757"/>
      <c r="F757"/>
      <c r="G757"/>
    </row>
    <row r="758" spans="1:7" ht="15.75">
      <c r="A758"/>
      <c r="B758"/>
      <c r="C758"/>
      <c r="D758"/>
      <c r="E758"/>
      <c r="F758"/>
      <c r="G758"/>
    </row>
    <row r="759" spans="1:7" ht="15.75">
      <c r="A759"/>
      <c r="B759"/>
      <c r="C759"/>
      <c r="D759"/>
      <c r="E759"/>
      <c r="F759"/>
      <c r="G759"/>
    </row>
    <row r="760" spans="1:7" ht="15.75">
      <c r="A760"/>
      <c r="B760"/>
      <c r="C760"/>
      <c r="D760"/>
      <c r="E760"/>
      <c r="F760"/>
      <c r="G760"/>
    </row>
    <row r="761" spans="1:7" ht="15.75">
      <c r="A761"/>
      <c r="B761"/>
      <c r="C761"/>
      <c r="D761"/>
      <c r="E761"/>
      <c r="F761"/>
      <c r="G761"/>
    </row>
    <row r="762" spans="1:7" ht="15.75">
      <c r="A762"/>
      <c r="B762"/>
      <c r="C762"/>
      <c r="D762"/>
      <c r="E762"/>
      <c r="F762"/>
      <c r="G762"/>
    </row>
    <row r="763" spans="1:7" ht="15.75">
      <c r="A763"/>
      <c r="B763"/>
      <c r="C763"/>
      <c r="D763"/>
      <c r="E763"/>
      <c r="F763"/>
      <c r="G763"/>
    </row>
    <row r="764" spans="1:7" ht="15.75">
      <c r="A764"/>
      <c r="B764"/>
      <c r="C764"/>
      <c r="D764"/>
      <c r="E764"/>
      <c r="F764"/>
      <c r="G764"/>
    </row>
    <row r="765" spans="1:7" ht="15.75">
      <c r="A765"/>
      <c r="B765"/>
      <c r="C765"/>
      <c r="D765"/>
      <c r="E765"/>
      <c r="F765"/>
      <c r="G765"/>
    </row>
    <row r="766" spans="1:7" ht="15.75">
      <c r="A766"/>
      <c r="B766"/>
      <c r="C766"/>
      <c r="D766"/>
      <c r="E766"/>
      <c r="F766"/>
      <c r="G766"/>
    </row>
    <row r="767" spans="1:7" ht="15.75">
      <c r="A767"/>
      <c r="B767"/>
      <c r="C767"/>
      <c r="D767"/>
      <c r="E767"/>
      <c r="F767"/>
      <c r="G767"/>
    </row>
    <row r="768" spans="1:7" ht="15.75">
      <c r="A768"/>
      <c r="B768"/>
      <c r="C768"/>
      <c r="D768"/>
      <c r="E768"/>
      <c r="F768"/>
      <c r="G768"/>
    </row>
    <row r="769" spans="1:7" ht="15.75">
      <c r="A769"/>
      <c r="B769"/>
      <c r="C769"/>
      <c r="D769"/>
      <c r="E769"/>
      <c r="F769"/>
      <c r="G769"/>
    </row>
    <row r="770" spans="1:7" ht="15.75">
      <c r="A770"/>
      <c r="B770"/>
      <c r="C770"/>
      <c r="D770"/>
      <c r="E770"/>
      <c r="F770"/>
      <c r="G770"/>
    </row>
    <row r="771" spans="1:7" ht="15.75">
      <c r="A771"/>
      <c r="B771"/>
      <c r="C771"/>
      <c r="D771"/>
      <c r="E771"/>
      <c r="F771"/>
      <c r="G771"/>
    </row>
    <row r="772" spans="1:7" ht="15.75">
      <c r="A772"/>
      <c r="B772"/>
      <c r="C772"/>
      <c r="D772"/>
      <c r="E772"/>
      <c r="F772"/>
      <c r="G772"/>
    </row>
    <row r="773" spans="1:7" ht="15.75">
      <c r="A773"/>
      <c r="B773"/>
      <c r="C773"/>
      <c r="D773"/>
      <c r="E773"/>
      <c r="F773"/>
      <c r="G773"/>
    </row>
    <row r="774" spans="1:7" ht="15.75">
      <c r="A774"/>
      <c r="B774"/>
      <c r="C774"/>
      <c r="D774"/>
      <c r="E774"/>
      <c r="F774"/>
      <c r="G774"/>
    </row>
    <row r="775" spans="1:7" ht="15.75">
      <c r="A775"/>
      <c r="B775"/>
      <c r="C775"/>
      <c r="D775"/>
      <c r="E775"/>
      <c r="F775"/>
      <c r="G775"/>
    </row>
    <row r="776" spans="1:7" ht="15.75">
      <c r="A776"/>
      <c r="B776"/>
      <c r="C776"/>
      <c r="D776"/>
      <c r="E776"/>
      <c r="F776"/>
      <c r="G776"/>
    </row>
    <row r="777" spans="1:7" ht="15.75">
      <c r="A777"/>
      <c r="B777"/>
      <c r="C777"/>
      <c r="D777"/>
      <c r="E777"/>
      <c r="F777"/>
      <c r="G777"/>
    </row>
    <row r="778" spans="1:7" ht="15.75">
      <c r="A778"/>
      <c r="B778"/>
      <c r="C778"/>
      <c r="D778"/>
      <c r="E778"/>
      <c r="F778"/>
      <c r="G778"/>
    </row>
    <row r="779" spans="1:7" ht="15.75">
      <c r="A779"/>
      <c r="B779"/>
      <c r="C779"/>
      <c r="D779"/>
      <c r="E779"/>
      <c r="F779"/>
      <c r="G779"/>
    </row>
    <row r="780" spans="1:7" ht="15.75">
      <c r="A780"/>
      <c r="B780"/>
      <c r="C780"/>
      <c r="D780"/>
      <c r="E780"/>
      <c r="F780"/>
      <c r="G780"/>
    </row>
    <row r="781" spans="1:7" ht="15.75">
      <c r="A781"/>
      <c r="B781"/>
      <c r="C781"/>
      <c r="D781"/>
      <c r="E781"/>
      <c r="F781"/>
      <c r="G781"/>
    </row>
    <row r="782" spans="1:7" ht="15.75">
      <c r="A782"/>
      <c r="B782"/>
      <c r="C782"/>
      <c r="D782"/>
      <c r="E782"/>
      <c r="F782"/>
      <c r="G782"/>
    </row>
    <row r="783" spans="1:7" ht="15.75">
      <c r="A783"/>
      <c r="B783"/>
      <c r="C783"/>
      <c r="D783"/>
      <c r="E783"/>
      <c r="F783"/>
      <c r="G783"/>
    </row>
    <row r="784" spans="1:7" ht="15.75">
      <c r="A784"/>
      <c r="B784"/>
      <c r="C784"/>
      <c r="D784"/>
      <c r="E784"/>
      <c r="F784"/>
      <c r="G784"/>
    </row>
    <row r="785" spans="1:7" ht="15.75">
      <c r="A785"/>
      <c r="B785"/>
      <c r="C785"/>
      <c r="D785"/>
      <c r="E785"/>
      <c r="F785"/>
      <c r="G785"/>
    </row>
    <row r="786" spans="1:7" ht="15.75">
      <c r="A786"/>
      <c r="B786"/>
      <c r="C786"/>
      <c r="D786"/>
      <c r="E786"/>
      <c r="F786"/>
      <c r="G786"/>
    </row>
    <row r="787" spans="1:7" ht="15.75">
      <c r="A787"/>
      <c r="B787"/>
      <c r="C787"/>
      <c r="D787"/>
      <c r="E787"/>
      <c r="F787"/>
      <c r="G787"/>
    </row>
    <row r="788" spans="1:7" ht="15.75">
      <c r="A788"/>
      <c r="B788"/>
      <c r="C788"/>
      <c r="D788"/>
      <c r="E788"/>
      <c r="F788"/>
      <c r="G788"/>
    </row>
    <row r="789" spans="1:7" ht="15.75">
      <c r="A789"/>
      <c r="B789"/>
      <c r="C789"/>
      <c r="D789"/>
      <c r="E789"/>
      <c r="F789"/>
      <c r="G789"/>
    </row>
    <row r="790" spans="1:7" ht="15.75">
      <c r="A790"/>
      <c r="B790"/>
      <c r="C790"/>
      <c r="D790"/>
      <c r="E790"/>
      <c r="F790"/>
      <c r="G790"/>
    </row>
    <row r="791" spans="1:7" ht="15.75">
      <c r="A791"/>
      <c r="B791"/>
      <c r="C791"/>
      <c r="D791"/>
      <c r="E791"/>
      <c r="F791"/>
      <c r="G791"/>
    </row>
    <row r="792" spans="1:7" ht="15.75">
      <c r="A792"/>
      <c r="B792"/>
      <c r="C792"/>
      <c r="D792"/>
      <c r="E792"/>
      <c r="F792"/>
      <c r="G792"/>
    </row>
    <row r="793" spans="1:7" ht="15.75">
      <c r="A793"/>
      <c r="B793"/>
      <c r="C793"/>
      <c r="D793"/>
      <c r="E793"/>
      <c r="F793"/>
      <c r="G793"/>
    </row>
    <row r="794" spans="1:7" ht="15.75">
      <c r="A794"/>
      <c r="B794"/>
      <c r="C794"/>
      <c r="D794"/>
      <c r="E794"/>
      <c r="F794"/>
      <c r="G794"/>
    </row>
    <row r="795" spans="1:7" ht="15.75">
      <c r="A795"/>
      <c r="B795"/>
      <c r="C795"/>
      <c r="D795"/>
      <c r="E795"/>
      <c r="F795"/>
      <c r="G795"/>
    </row>
    <row r="796" spans="1:7" ht="15.75">
      <c r="A796"/>
      <c r="B796"/>
      <c r="C796"/>
      <c r="D796"/>
      <c r="E796"/>
      <c r="F796"/>
      <c r="G796"/>
    </row>
    <row r="797" spans="1:7" ht="15.75">
      <c r="A797"/>
      <c r="B797"/>
      <c r="C797"/>
      <c r="D797"/>
      <c r="E797"/>
      <c r="F797"/>
      <c r="G797"/>
    </row>
    <row r="798" spans="1:7" ht="15.75">
      <c r="A798"/>
      <c r="B798"/>
      <c r="C798"/>
      <c r="D798"/>
      <c r="E798"/>
      <c r="F798"/>
      <c r="G798"/>
    </row>
    <row r="799" spans="1:7" ht="15.75">
      <c r="A799"/>
      <c r="B799"/>
      <c r="C799"/>
      <c r="D799"/>
      <c r="E799"/>
      <c r="F799"/>
      <c r="G799"/>
    </row>
    <row r="800" spans="1:7" ht="15.75">
      <c r="A800"/>
      <c r="B800"/>
      <c r="C800"/>
      <c r="D800"/>
      <c r="E800"/>
      <c r="F800"/>
      <c r="G800"/>
    </row>
    <row r="801" spans="1:7" ht="15.75">
      <c r="A801"/>
      <c r="B801"/>
      <c r="C801"/>
      <c r="D801"/>
      <c r="E801"/>
      <c r="F801"/>
      <c r="G801"/>
    </row>
    <row r="802" spans="1:7" ht="15.75">
      <c r="A802"/>
      <c r="B802"/>
      <c r="C802"/>
      <c r="D802"/>
      <c r="E802"/>
      <c r="F802"/>
      <c r="G802"/>
    </row>
    <row r="803" spans="1:7" ht="15.75">
      <c r="A803"/>
      <c r="B803"/>
      <c r="C803"/>
      <c r="D803"/>
      <c r="E803"/>
      <c r="F803"/>
      <c r="G803"/>
    </row>
    <row r="804" spans="1:7" ht="15.75">
      <c r="A804"/>
      <c r="B804"/>
      <c r="C804"/>
      <c r="D804"/>
      <c r="E804"/>
      <c r="F804"/>
      <c r="G804"/>
    </row>
    <row r="805" spans="1:7" ht="15.75">
      <c r="A805"/>
      <c r="B805"/>
      <c r="C805"/>
      <c r="D805"/>
      <c r="E805"/>
      <c r="F805"/>
      <c r="G805"/>
    </row>
    <row r="806" spans="1:7" ht="15.75">
      <c r="A806"/>
      <c r="B806"/>
      <c r="C806"/>
      <c r="D806"/>
      <c r="E806"/>
      <c r="F806"/>
      <c r="G806"/>
    </row>
    <row r="807" spans="1:7" ht="15.75">
      <c r="A807"/>
      <c r="B807"/>
      <c r="C807"/>
      <c r="D807"/>
      <c r="E807"/>
      <c r="F807"/>
      <c r="G807"/>
    </row>
    <row r="808" spans="1:7" ht="15.75">
      <c r="A808"/>
      <c r="B808"/>
      <c r="C808"/>
      <c r="D808"/>
      <c r="E808"/>
      <c r="F808"/>
      <c r="G808"/>
    </row>
    <row r="809" spans="1:7" ht="15.75">
      <c r="A809"/>
      <c r="B809"/>
      <c r="C809"/>
      <c r="D809"/>
      <c r="E809"/>
      <c r="F809"/>
      <c r="G809"/>
    </row>
    <row r="810" spans="1:7" ht="15.75">
      <c r="A810"/>
      <c r="B810"/>
      <c r="C810"/>
      <c r="D810"/>
      <c r="E810"/>
      <c r="F810"/>
      <c r="G810"/>
    </row>
    <row r="811" spans="1:7" ht="15.75">
      <c r="A811"/>
      <c r="B811"/>
      <c r="C811"/>
      <c r="D811"/>
      <c r="E811"/>
      <c r="F811"/>
      <c r="G811"/>
    </row>
    <row r="812" spans="1:7" ht="15.75">
      <c r="A812"/>
      <c r="B812"/>
      <c r="C812"/>
      <c r="D812"/>
      <c r="E812"/>
      <c r="F812"/>
      <c r="G812"/>
    </row>
    <row r="813" spans="1:7" ht="15.75">
      <c r="A813"/>
      <c r="B813"/>
      <c r="C813"/>
      <c r="D813"/>
      <c r="E813"/>
      <c r="F813"/>
      <c r="G813"/>
    </row>
    <row r="814" spans="1:7" ht="15.75">
      <c r="A814"/>
      <c r="B814"/>
      <c r="C814"/>
      <c r="D814"/>
      <c r="E814"/>
      <c r="F814"/>
      <c r="G814"/>
    </row>
    <row r="815" spans="1:7" ht="15.75">
      <c r="A815"/>
      <c r="B815"/>
      <c r="C815"/>
      <c r="D815"/>
      <c r="E815"/>
      <c r="F815"/>
      <c r="G815"/>
    </row>
    <row r="816" spans="1:7" ht="15.75">
      <c r="A816"/>
      <c r="B816"/>
      <c r="C816"/>
      <c r="D816"/>
      <c r="E816"/>
      <c r="F816"/>
      <c r="G816"/>
    </row>
    <row r="817" spans="1:7" ht="15.75">
      <c r="A817"/>
      <c r="B817"/>
      <c r="C817"/>
      <c r="D817"/>
      <c r="E817"/>
      <c r="F817"/>
      <c r="G817"/>
    </row>
    <row r="818" spans="1:7" ht="15.75">
      <c r="A818"/>
      <c r="B818"/>
      <c r="C818"/>
      <c r="D818"/>
      <c r="E818"/>
      <c r="F818"/>
      <c r="G818"/>
    </row>
    <row r="819" spans="1:7" ht="15.75">
      <c r="A819"/>
      <c r="B819"/>
      <c r="C819"/>
      <c r="D819"/>
      <c r="E819"/>
      <c r="F819"/>
      <c r="G819"/>
    </row>
    <row r="820" spans="1:7" ht="15.75">
      <c r="A820"/>
      <c r="B820"/>
      <c r="C820"/>
      <c r="D820"/>
      <c r="E820"/>
      <c r="F820"/>
      <c r="G820"/>
    </row>
    <row r="821" spans="1:7" ht="15.75">
      <c r="A821"/>
      <c r="B821"/>
      <c r="C821"/>
      <c r="D821"/>
      <c r="E821"/>
      <c r="F821"/>
      <c r="G821"/>
    </row>
    <row r="822" spans="1:7" ht="15.75">
      <c r="A822"/>
      <c r="B822"/>
      <c r="C822"/>
      <c r="D822"/>
      <c r="E822"/>
      <c r="F822"/>
      <c r="G822"/>
    </row>
    <row r="823" spans="1:7" ht="15.75">
      <c r="A823"/>
      <c r="B823"/>
      <c r="C823"/>
      <c r="D823"/>
      <c r="E823"/>
      <c r="F823"/>
      <c r="G823"/>
    </row>
    <row r="824" spans="1:7" ht="15.75">
      <c r="A824"/>
      <c r="B824"/>
      <c r="C824"/>
      <c r="D824"/>
      <c r="E824"/>
      <c r="F824"/>
      <c r="G824"/>
    </row>
    <row r="825" spans="1:7" ht="15.75">
      <c r="A825"/>
      <c r="B825"/>
      <c r="C825"/>
      <c r="D825"/>
      <c r="E825"/>
      <c r="F825"/>
      <c r="G825"/>
    </row>
    <row r="826" spans="1:7" ht="15.75">
      <c r="A826"/>
      <c r="B826"/>
      <c r="C826"/>
      <c r="D826"/>
      <c r="E826"/>
      <c r="F826"/>
      <c r="G826"/>
    </row>
    <row r="827" spans="1:7" ht="15.75">
      <c r="A827"/>
      <c r="B827"/>
      <c r="C827"/>
      <c r="D827"/>
      <c r="E827"/>
      <c r="F827"/>
      <c r="G827"/>
    </row>
    <row r="828" spans="1:7" ht="15.75">
      <c r="A828"/>
      <c r="B828"/>
      <c r="C828"/>
      <c r="D828"/>
      <c r="E828"/>
      <c r="F828"/>
      <c r="G828"/>
    </row>
    <row r="829" spans="1:7" ht="15.75">
      <c r="A829"/>
      <c r="B829"/>
      <c r="C829"/>
      <c r="D829"/>
      <c r="E829"/>
      <c r="F829"/>
      <c r="G829"/>
    </row>
    <row r="830" spans="1:7" ht="15.75">
      <c r="A830"/>
      <c r="B830"/>
      <c r="C830"/>
      <c r="D830"/>
      <c r="E830"/>
      <c r="F830"/>
      <c r="G830"/>
    </row>
    <row r="831" spans="1:7" ht="15.75">
      <c r="A831"/>
      <c r="B831"/>
      <c r="C831"/>
      <c r="D831"/>
      <c r="E831"/>
      <c r="F831"/>
      <c r="G831"/>
    </row>
    <row r="832" spans="1:7" ht="15.75">
      <c r="A832"/>
      <c r="B832"/>
      <c r="C832"/>
      <c r="D832"/>
      <c r="E832"/>
      <c r="F832"/>
      <c r="G832"/>
    </row>
    <row r="833" spans="1:7" ht="15.75">
      <c r="A833"/>
      <c r="B833"/>
      <c r="C833"/>
      <c r="D833"/>
      <c r="E833"/>
      <c r="F833"/>
      <c r="G833"/>
    </row>
    <row r="834" spans="1:7" ht="15.75">
      <c r="A834"/>
      <c r="B834"/>
      <c r="C834"/>
      <c r="D834"/>
      <c r="E834"/>
      <c r="F834"/>
      <c r="G834"/>
    </row>
    <row r="835" spans="1:7" ht="15.75">
      <c r="A835"/>
      <c r="B835"/>
      <c r="C835"/>
      <c r="D835"/>
      <c r="E835"/>
      <c r="F835"/>
      <c r="G835"/>
    </row>
    <row r="836" spans="1:7" ht="15.75">
      <c r="A836"/>
      <c r="B836"/>
      <c r="C836"/>
      <c r="D836"/>
      <c r="E836"/>
      <c r="F836"/>
      <c r="G836"/>
    </row>
    <row r="837" spans="1:7" ht="15.75">
      <c r="A837"/>
      <c r="B837"/>
      <c r="C837"/>
      <c r="D837"/>
      <c r="E837"/>
      <c r="F837"/>
      <c r="G837"/>
    </row>
    <row r="838" spans="1:7" ht="15.75">
      <c r="A838"/>
      <c r="B838"/>
      <c r="C838"/>
      <c r="D838"/>
      <c r="E838"/>
      <c r="F838"/>
      <c r="G838"/>
    </row>
    <row r="839" spans="1:7" ht="15.75">
      <c r="A839"/>
      <c r="B839"/>
      <c r="C839"/>
      <c r="D839"/>
      <c r="E839"/>
      <c r="F839"/>
      <c r="G839"/>
    </row>
    <row r="840" spans="1:7" ht="15.75">
      <c r="A840"/>
      <c r="B840"/>
      <c r="C840"/>
      <c r="D840"/>
      <c r="E840"/>
      <c r="F840"/>
      <c r="G840"/>
    </row>
    <row r="841" spans="1:7" ht="15.75">
      <c r="A841"/>
      <c r="B841"/>
      <c r="C841"/>
      <c r="D841"/>
      <c r="E841"/>
      <c r="F841"/>
      <c r="G841"/>
    </row>
    <row r="842" spans="1:7" ht="15.75">
      <c r="A842"/>
      <c r="B842"/>
      <c r="C842"/>
      <c r="D842"/>
      <c r="E842"/>
      <c r="F842"/>
      <c r="G842"/>
    </row>
    <row r="843" spans="1:7" ht="15.75">
      <c r="A843"/>
      <c r="B843"/>
      <c r="C843"/>
      <c r="D843"/>
      <c r="E843"/>
      <c r="F843"/>
      <c r="G843"/>
    </row>
    <row r="844" spans="1:7" ht="15.75">
      <c r="A844"/>
      <c r="B844"/>
      <c r="C844"/>
      <c r="D844"/>
      <c r="E844"/>
      <c r="F844"/>
      <c r="G844"/>
    </row>
    <row r="845" spans="1:7" ht="15.75">
      <c r="A845"/>
      <c r="B845"/>
      <c r="C845"/>
      <c r="D845"/>
      <c r="E845"/>
      <c r="F845"/>
      <c r="G845"/>
    </row>
    <row r="846" spans="1:7" ht="15.75">
      <c r="A846"/>
      <c r="B846"/>
      <c r="C846"/>
      <c r="D846"/>
      <c r="E846"/>
      <c r="F846"/>
      <c r="G846"/>
    </row>
    <row r="847" spans="1:7" ht="15.75">
      <c r="A847"/>
      <c r="B847"/>
      <c r="C847"/>
      <c r="D847"/>
      <c r="E847"/>
      <c r="F847"/>
      <c r="G847"/>
    </row>
    <row r="848" spans="1:7" ht="15.75">
      <c r="A848"/>
      <c r="B848"/>
      <c r="C848"/>
      <c r="D848"/>
      <c r="E848"/>
      <c r="F848"/>
      <c r="G848"/>
    </row>
    <row r="849" spans="1:7" ht="15.75">
      <c r="A849"/>
      <c r="B849"/>
      <c r="C849"/>
      <c r="D849"/>
      <c r="E849"/>
      <c r="F849"/>
      <c r="G849"/>
    </row>
    <row r="850" spans="1:7" ht="15.75">
      <c r="A850"/>
      <c r="B850"/>
      <c r="C850"/>
      <c r="D850"/>
      <c r="E850"/>
      <c r="F850"/>
      <c r="G850"/>
    </row>
    <row r="851" spans="1:7" ht="15.75">
      <c r="A851"/>
      <c r="B851"/>
      <c r="C851"/>
      <c r="D851"/>
      <c r="E851"/>
      <c r="F851"/>
      <c r="G851"/>
    </row>
    <row r="852" spans="1:7" ht="15.75">
      <c r="A852"/>
      <c r="B852"/>
      <c r="C852"/>
      <c r="D852"/>
      <c r="E852"/>
      <c r="F852"/>
      <c r="G852"/>
    </row>
    <row r="853" spans="1:7" ht="15.75">
      <c r="A853"/>
      <c r="B853"/>
      <c r="C853"/>
      <c r="D853"/>
      <c r="E853"/>
      <c r="F853"/>
      <c r="G853"/>
    </row>
    <row r="854" spans="1:7" ht="15.75">
      <c r="A854"/>
      <c r="B854"/>
      <c r="C854"/>
      <c r="D854"/>
      <c r="E854"/>
      <c r="F854"/>
      <c r="G854"/>
    </row>
    <row r="855" spans="1:7" ht="15.75">
      <c r="A855"/>
      <c r="B855"/>
      <c r="C855"/>
      <c r="D855"/>
      <c r="E855"/>
      <c r="F855"/>
      <c r="G855"/>
    </row>
    <row r="856" spans="1:7" ht="15.75">
      <c r="A856"/>
      <c r="B856"/>
      <c r="C856"/>
      <c r="D856"/>
      <c r="E856"/>
      <c r="F856"/>
      <c r="G856"/>
    </row>
    <row r="857" spans="1:7" ht="15.75">
      <c r="A857"/>
      <c r="B857"/>
      <c r="C857"/>
      <c r="D857"/>
      <c r="E857"/>
      <c r="F857"/>
      <c r="G857"/>
    </row>
    <row r="858" spans="1:7" ht="15.75">
      <c r="A858"/>
      <c r="B858"/>
      <c r="C858"/>
      <c r="D858"/>
      <c r="E858"/>
      <c r="F858"/>
      <c r="G858"/>
    </row>
    <row r="859" spans="1:7" ht="15.75">
      <c r="A859"/>
      <c r="B859"/>
      <c r="C859"/>
      <c r="D859"/>
      <c r="E859"/>
      <c r="F859"/>
      <c r="G859"/>
    </row>
    <row r="860" spans="1:7" ht="15.75">
      <c r="A860"/>
      <c r="B860"/>
      <c r="C860"/>
      <c r="D860"/>
      <c r="E860"/>
      <c r="F860"/>
      <c r="G860"/>
    </row>
    <row r="861" spans="1:7" ht="15.75">
      <c r="A861"/>
      <c r="B861"/>
      <c r="C861"/>
      <c r="D861"/>
      <c r="E861"/>
      <c r="F861"/>
      <c r="G861"/>
    </row>
    <row r="862" spans="1:7" ht="15.75">
      <c r="A862"/>
      <c r="B862"/>
      <c r="C862"/>
      <c r="D862"/>
      <c r="E862"/>
      <c r="F862"/>
      <c r="G862"/>
    </row>
    <row r="863" spans="1:7" ht="15.75">
      <c r="A863"/>
      <c r="B863"/>
      <c r="C863"/>
      <c r="D863"/>
      <c r="E863"/>
      <c r="F863"/>
      <c r="G863"/>
    </row>
    <row r="864" spans="1:7" ht="15.75">
      <c r="A864"/>
      <c r="B864"/>
      <c r="C864"/>
      <c r="D864"/>
      <c r="E864"/>
      <c r="F864"/>
      <c r="G864"/>
    </row>
    <row r="865" spans="1:7" ht="15.75">
      <c r="A865"/>
      <c r="B865"/>
      <c r="C865"/>
      <c r="D865"/>
      <c r="E865"/>
      <c r="F865"/>
      <c r="G865"/>
    </row>
    <row r="866" spans="1:7" ht="15.75">
      <c r="A866"/>
      <c r="B866"/>
      <c r="C866"/>
      <c r="D866"/>
      <c r="E866"/>
      <c r="F866"/>
      <c r="G866"/>
    </row>
    <row r="867" spans="1:7" ht="15.75">
      <c r="A867"/>
      <c r="B867"/>
      <c r="C867"/>
      <c r="D867"/>
      <c r="E867"/>
      <c r="F867"/>
      <c r="G867"/>
    </row>
    <row r="868" spans="1:7" ht="15.75">
      <c r="A868"/>
      <c r="B868"/>
      <c r="C868"/>
      <c r="D868"/>
      <c r="E868"/>
      <c r="F868"/>
      <c r="G868"/>
    </row>
    <row r="869" spans="1:7" ht="15.75">
      <c r="A869"/>
      <c r="B869"/>
      <c r="C869"/>
      <c r="D869"/>
      <c r="E869"/>
      <c r="F869"/>
      <c r="G869"/>
    </row>
    <row r="870" spans="1:7" ht="15.75">
      <c r="A870"/>
      <c r="B870"/>
      <c r="C870"/>
      <c r="D870"/>
      <c r="E870"/>
      <c r="F870"/>
      <c r="G870"/>
    </row>
    <row r="871" spans="1:7" ht="15.75">
      <c r="A871"/>
      <c r="B871"/>
      <c r="C871"/>
      <c r="D871"/>
      <c r="E871"/>
      <c r="F871"/>
      <c r="G871"/>
    </row>
    <row r="872" spans="1:7" ht="15.75">
      <c r="A872"/>
      <c r="B872"/>
      <c r="C872"/>
      <c r="D872"/>
      <c r="E872"/>
      <c r="F872"/>
      <c r="G872"/>
    </row>
    <row r="873" spans="1:7" ht="15.75">
      <c r="A873"/>
      <c r="B873"/>
      <c r="C873"/>
      <c r="D873"/>
      <c r="E873"/>
      <c r="F873"/>
      <c r="G873"/>
    </row>
    <row r="874" spans="1:7" ht="15.75">
      <c r="A874"/>
      <c r="B874"/>
      <c r="C874"/>
      <c r="D874"/>
      <c r="E874"/>
      <c r="F874"/>
      <c r="G874"/>
    </row>
    <row r="875" spans="1:7" ht="15.75">
      <c r="A875"/>
      <c r="B875"/>
      <c r="C875"/>
      <c r="D875"/>
      <c r="E875"/>
      <c r="F875"/>
      <c r="G875"/>
    </row>
    <row r="876" spans="1:7" ht="15.75">
      <c r="A876"/>
      <c r="B876"/>
      <c r="C876"/>
      <c r="D876"/>
      <c r="E876"/>
      <c r="F876"/>
      <c r="G876"/>
    </row>
    <row r="877" spans="1:7" ht="15.75">
      <c r="A877"/>
      <c r="B877"/>
      <c r="C877"/>
      <c r="D877"/>
      <c r="E877"/>
      <c r="F877"/>
      <c r="G877"/>
    </row>
    <row r="878" spans="1:7" ht="15.75">
      <c r="A878"/>
      <c r="B878"/>
      <c r="C878"/>
      <c r="D878"/>
      <c r="E878"/>
      <c r="F878"/>
      <c r="G878"/>
    </row>
    <row r="879" spans="1:7" ht="15.75">
      <c r="A879"/>
      <c r="B879"/>
      <c r="C879"/>
      <c r="D879"/>
      <c r="E879"/>
      <c r="F879"/>
      <c r="G879"/>
    </row>
    <row r="880" spans="1:7" ht="15.75">
      <c r="A880"/>
      <c r="B880"/>
      <c r="C880"/>
      <c r="D880"/>
      <c r="E880"/>
      <c r="F880"/>
      <c r="G880"/>
    </row>
    <row r="881" spans="1:7" ht="15.75">
      <c r="A881"/>
      <c r="B881"/>
      <c r="C881"/>
      <c r="D881"/>
      <c r="E881"/>
      <c r="F881"/>
      <c r="G881"/>
    </row>
    <row r="882" spans="1:7" ht="15.75">
      <c r="A882"/>
      <c r="B882"/>
      <c r="C882"/>
      <c r="D882"/>
      <c r="E882"/>
      <c r="F882"/>
      <c r="G882"/>
    </row>
    <row r="883" spans="1:7" ht="15.75">
      <c r="A883"/>
      <c r="B883"/>
      <c r="C883"/>
      <c r="D883"/>
      <c r="E883"/>
      <c r="F883"/>
      <c r="G883"/>
    </row>
    <row r="884" spans="1:7" ht="15.75">
      <c r="A884"/>
      <c r="B884"/>
      <c r="C884"/>
      <c r="D884"/>
      <c r="E884"/>
      <c r="F884"/>
      <c r="G884"/>
    </row>
    <row r="885" spans="1:7" ht="15.75">
      <c r="A885"/>
      <c r="B885"/>
      <c r="C885"/>
      <c r="D885"/>
      <c r="E885"/>
      <c r="F885"/>
      <c r="G885"/>
    </row>
    <row r="886" spans="1:7" ht="15.75">
      <c r="A886"/>
      <c r="B886"/>
      <c r="C886"/>
      <c r="D886"/>
      <c r="E886"/>
      <c r="F886"/>
      <c r="G886"/>
    </row>
    <row r="887" spans="1:7" ht="15.75">
      <c r="A887"/>
      <c r="B887"/>
      <c r="C887"/>
      <c r="D887"/>
      <c r="E887"/>
      <c r="F887"/>
      <c r="G887"/>
    </row>
    <row r="888" spans="1:7" ht="15.75">
      <c r="A888"/>
      <c r="B888"/>
      <c r="C888"/>
      <c r="D888"/>
      <c r="E888"/>
      <c r="F888"/>
      <c r="G888"/>
    </row>
    <row r="889" spans="1:7" ht="15.75">
      <c r="A889"/>
      <c r="B889"/>
      <c r="C889"/>
      <c r="D889"/>
      <c r="E889"/>
      <c r="F889"/>
      <c r="G889"/>
    </row>
    <row r="890" spans="1:7" ht="15.75">
      <c r="A890"/>
      <c r="B890"/>
      <c r="C890"/>
      <c r="D890"/>
      <c r="E890"/>
      <c r="F890"/>
      <c r="G890"/>
    </row>
    <row r="891" spans="1:7" ht="15.75">
      <c r="A891"/>
      <c r="B891"/>
      <c r="C891"/>
      <c r="D891"/>
      <c r="E891"/>
      <c r="F891"/>
      <c r="G891"/>
    </row>
    <row r="892" spans="1:7" ht="15.75">
      <c r="A892"/>
      <c r="B892"/>
      <c r="C892"/>
      <c r="D892"/>
      <c r="E892"/>
      <c r="F892"/>
      <c r="G892"/>
    </row>
    <row r="893" spans="1:7" ht="15.75">
      <c r="A893"/>
      <c r="B893"/>
      <c r="C893"/>
      <c r="D893"/>
      <c r="E893"/>
      <c r="F893"/>
      <c r="G893"/>
    </row>
    <row r="894" spans="1:7" ht="15.75">
      <c r="A894"/>
      <c r="B894"/>
      <c r="C894"/>
      <c r="D894"/>
      <c r="E894"/>
      <c r="F894"/>
      <c r="G894"/>
    </row>
    <row r="895" spans="1:7" ht="15.75">
      <c r="A895"/>
      <c r="B895"/>
      <c r="C895"/>
      <c r="D895"/>
      <c r="E895"/>
      <c r="F895"/>
      <c r="G895"/>
    </row>
    <row r="896" spans="1:7" ht="15.75">
      <c r="A896"/>
      <c r="B896"/>
      <c r="C896"/>
      <c r="D896"/>
      <c r="E896"/>
      <c r="F896"/>
      <c r="G896"/>
    </row>
    <row r="897" spans="1:7" ht="15.75">
      <c r="A897"/>
      <c r="B897"/>
      <c r="C897"/>
      <c r="D897"/>
      <c r="E897"/>
      <c r="F897"/>
      <c r="G897"/>
    </row>
    <row r="898" spans="1:7" ht="15.75">
      <c r="A898"/>
      <c r="B898"/>
      <c r="C898"/>
      <c r="D898"/>
      <c r="E898"/>
      <c r="F898"/>
      <c r="G898"/>
    </row>
    <row r="899" spans="1:7" ht="15.75">
      <c r="A899"/>
      <c r="B899"/>
      <c r="C899"/>
      <c r="D899"/>
      <c r="E899"/>
      <c r="F899"/>
      <c r="G899"/>
    </row>
    <row r="900" spans="1:7" ht="15.75">
      <c r="A900"/>
      <c r="B900"/>
      <c r="C900"/>
      <c r="D900"/>
      <c r="E900"/>
      <c r="F900"/>
      <c r="G900"/>
    </row>
    <row r="901" spans="1:7" ht="15.75">
      <c r="A901"/>
      <c r="B901"/>
      <c r="C901"/>
      <c r="D901"/>
      <c r="E901"/>
      <c r="F901"/>
      <c r="G901"/>
    </row>
    <row r="902" spans="1:7" ht="15.75">
      <c r="A902"/>
      <c r="B902"/>
      <c r="C902"/>
      <c r="D902"/>
      <c r="E902"/>
      <c r="F902"/>
      <c r="G902"/>
    </row>
    <row r="903" spans="1:7" ht="15.75">
      <c r="A903"/>
      <c r="B903"/>
      <c r="C903"/>
      <c r="D903"/>
      <c r="E903"/>
      <c r="F903"/>
      <c r="G903"/>
    </row>
    <row r="904" spans="1:7" ht="15.75">
      <c r="A904"/>
      <c r="B904"/>
      <c r="C904"/>
      <c r="D904"/>
      <c r="E904"/>
      <c r="F904"/>
      <c r="G904"/>
    </row>
    <row r="905" spans="1:7" ht="15.75">
      <c r="A905"/>
      <c r="B905"/>
      <c r="C905"/>
      <c r="D905"/>
      <c r="E905"/>
      <c r="F905"/>
      <c r="G905"/>
    </row>
    <row r="906" spans="1:7" ht="15.75">
      <c r="A906"/>
      <c r="B906"/>
      <c r="C906"/>
      <c r="D906"/>
      <c r="E906"/>
      <c r="F906"/>
      <c r="G906"/>
    </row>
    <row r="907" spans="1:7" ht="15.75">
      <c r="A907"/>
      <c r="B907"/>
      <c r="C907"/>
      <c r="D907"/>
      <c r="E907"/>
      <c r="F907"/>
      <c r="G907"/>
    </row>
    <row r="908" spans="1:7" ht="15.75">
      <c r="A908"/>
      <c r="B908"/>
      <c r="C908"/>
      <c r="D908"/>
      <c r="E908"/>
      <c r="F908"/>
      <c r="G908"/>
    </row>
    <row r="909" spans="1:7" ht="15.75">
      <c r="A909"/>
      <c r="B909"/>
      <c r="C909"/>
      <c r="D909"/>
      <c r="E909"/>
      <c r="F909"/>
      <c r="G909"/>
    </row>
    <row r="910" spans="1:7" ht="15.75">
      <c r="A910"/>
      <c r="B910"/>
      <c r="C910"/>
      <c r="D910"/>
      <c r="E910"/>
      <c r="F910"/>
      <c r="G910"/>
    </row>
    <row r="911" spans="1:7" ht="15.75">
      <c r="A911"/>
      <c r="B911"/>
      <c r="C911"/>
      <c r="D911"/>
      <c r="E911"/>
      <c r="F911"/>
      <c r="G911"/>
    </row>
    <row r="912" spans="1:7" ht="15.75">
      <c r="A912"/>
      <c r="B912"/>
      <c r="C912"/>
      <c r="D912"/>
      <c r="E912"/>
      <c r="F912"/>
      <c r="G912"/>
    </row>
    <row r="913" spans="1:7" ht="15.75">
      <c r="A913"/>
      <c r="B913"/>
      <c r="C913"/>
      <c r="D913"/>
      <c r="E913"/>
      <c r="F913"/>
      <c r="G913"/>
    </row>
    <row r="914" spans="1:7" ht="15.75">
      <c r="A914"/>
      <c r="B914"/>
      <c r="C914"/>
      <c r="D914"/>
      <c r="E914"/>
      <c r="F914"/>
      <c r="G914"/>
    </row>
    <row r="915" spans="1:7" ht="15.75">
      <c r="A915"/>
      <c r="B915"/>
      <c r="C915"/>
      <c r="D915"/>
      <c r="E915"/>
      <c r="F915"/>
      <c r="G915"/>
    </row>
    <row r="916" spans="1:7" ht="15.75">
      <c r="A916"/>
      <c r="B916"/>
      <c r="C916"/>
      <c r="D916"/>
      <c r="E916"/>
      <c r="F916"/>
      <c r="G916"/>
    </row>
    <row r="917" spans="1:7" ht="15.75">
      <c r="A917"/>
      <c r="B917"/>
      <c r="C917"/>
      <c r="D917"/>
      <c r="E917"/>
      <c r="F917"/>
      <c r="G917"/>
    </row>
    <row r="918" spans="1:7" ht="15.75">
      <c r="A918"/>
      <c r="B918"/>
      <c r="C918"/>
      <c r="D918"/>
      <c r="E918"/>
      <c r="F918"/>
      <c r="G918"/>
    </row>
    <row r="919" spans="1:7" ht="15.75">
      <c r="A919"/>
      <c r="B919"/>
      <c r="C919"/>
      <c r="D919"/>
      <c r="E919"/>
      <c r="F919"/>
      <c r="G919"/>
    </row>
    <row r="920" spans="1:7" ht="15.75">
      <c r="A920"/>
      <c r="B920"/>
      <c r="C920"/>
      <c r="D920"/>
      <c r="E920"/>
      <c r="F920"/>
      <c r="G920"/>
    </row>
    <row r="921" spans="1:7" ht="15.75">
      <c r="A921"/>
      <c r="B921"/>
      <c r="C921"/>
      <c r="D921"/>
      <c r="E921"/>
      <c r="F921"/>
      <c r="G921"/>
    </row>
    <row r="922" spans="1:7" ht="15.75">
      <c r="A922"/>
      <c r="B922"/>
      <c r="C922"/>
      <c r="D922"/>
      <c r="E922"/>
      <c r="F922"/>
      <c r="G922"/>
    </row>
    <row r="923" spans="1:7" ht="15.75">
      <c r="A923"/>
      <c r="B923"/>
      <c r="C923"/>
      <c r="D923"/>
      <c r="E923"/>
      <c r="F923"/>
      <c r="G923"/>
    </row>
    <row r="924" spans="1:7" ht="15.75">
      <c r="A924"/>
      <c r="B924"/>
      <c r="C924"/>
      <c r="D924"/>
      <c r="E924"/>
      <c r="F924"/>
      <c r="G924"/>
    </row>
    <row r="925" spans="1:7" ht="15.75">
      <c r="A925"/>
      <c r="B925"/>
      <c r="C925"/>
      <c r="D925"/>
      <c r="E925"/>
      <c r="F925"/>
      <c r="G925"/>
    </row>
    <row r="926" spans="1:7" ht="15.75">
      <c r="A926"/>
      <c r="B926"/>
      <c r="C926"/>
      <c r="D926"/>
      <c r="E926"/>
      <c r="F926"/>
      <c r="G926"/>
    </row>
    <row r="927" spans="1:7" ht="15.75">
      <c r="A927"/>
      <c r="B927"/>
      <c r="C927"/>
      <c r="D927"/>
      <c r="E927"/>
      <c r="F927"/>
      <c r="G927"/>
    </row>
    <row r="928" spans="1:7" ht="15.75">
      <c r="A928"/>
      <c r="B928"/>
      <c r="C928"/>
      <c r="D928"/>
      <c r="E928"/>
      <c r="F928"/>
      <c r="G928"/>
    </row>
    <row r="929" spans="1:7" ht="15.75">
      <c r="A929"/>
      <c r="B929"/>
      <c r="C929"/>
      <c r="D929"/>
      <c r="E929"/>
      <c r="F929"/>
      <c r="G929"/>
    </row>
    <row r="930" spans="1:7" ht="15.75">
      <c r="A930"/>
      <c r="B930"/>
      <c r="C930"/>
      <c r="D930"/>
      <c r="E930"/>
      <c r="F930"/>
      <c r="G930"/>
    </row>
    <row r="931" spans="1:7" ht="15.75">
      <c r="A931"/>
      <c r="B931"/>
      <c r="C931"/>
      <c r="D931"/>
      <c r="E931"/>
      <c r="F931"/>
      <c r="G931"/>
    </row>
    <row r="932" spans="1:7" ht="15.75">
      <c r="A932"/>
      <c r="B932"/>
      <c r="C932"/>
      <c r="D932"/>
      <c r="E932"/>
      <c r="F932"/>
      <c r="G932"/>
    </row>
    <row r="933" spans="1:7" ht="15.75">
      <c r="A933"/>
      <c r="B933"/>
      <c r="C933"/>
      <c r="D933"/>
      <c r="E933"/>
      <c r="F933"/>
      <c r="G933"/>
    </row>
    <row r="934" spans="1:7" ht="15.75">
      <c r="A934"/>
      <c r="B934"/>
      <c r="C934"/>
      <c r="D934"/>
      <c r="E934"/>
      <c r="F934"/>
      <c r="G934"/>
    </row>
    <row r="935" spans="1:7" ht="15.75">
      <c r="A935"/>
      <c r="B935"/>
      <c r="C935"/>
      <c r="D935"/>
      <c r="E935"/>
      <c r="F935"/>
      <c r="G935"/>
    </row>
    <row r="936" spans="1:7" ht="15.75">
      <c r="A936"/>
      <c r="B936"/>
      <c r="C936"/>
      <c r="D936"/>
      <c r="E936"/>
      <c r="F936"/>
      <c r="G936"/>
    </row>
    <row r="937" spans="1:7" ht="15.75">
      <c r="A937"/>
      <c r="B937"/>
      <c r="C937"/>
      <c r="D937"/>
      <c r="E937"/>
      <c r="F937"/>
      <c r="G937"/>
    </row>
    <row r="938" spans="1:7" ht="15.75">
      <c r="A938"/>
      <c r="B938"/>
      <c r="C938"/>
      <c r="D938"/>
      <c r="E938"/>
      <c r="F938"/>
      <c r="G938"/>
    </row>
    <row r="939" spans="1:7" ht="15.75">
      <c r="A939"/>
      <c r="B939"/>
      <c r="C939"/>
      <c r="D939"/>
      <c r="E939"/>
      <c r="F939"/>
      <c r="G939"/>
    </row>
    <row r="940" spans="1:7" ht="15.75">
      <c r="A940"/>
      <c r="B940"/>
      <c r="C940"/>
      <c r="D940"/>
      <c r="E940"/>
      <c r="F940"/>
      <c r="G940"/>
    </row>
    <row r="941" spans="1:7" ht="15.75">
      <c r="A941"/>
      <c r="B941"/>
      <c r="C941"/>
      <c r="D941"/>
      <c r="E941"/>
      <c r="F941"/>
      <c r="G941"/>
    </row>
    <row r="942" spans="1:7" ht="15.75">
      <c r="A942"/>
      <c r="B942"/>
      <c r="C942"/>
      <c r="D942"/>
      <c r="E942"/>
      <c r="F942"/>
      <c r="G942"/>
    </row>
    <row r="943" spans="1:7" ht="15.75">
      <c r="A943"/>
      <c r="B943"/>
      <c r="C943"/>
      <c r="D943"/>
      <c r="E943"/>
      <c r="F943"/>
      <c r="G943"/>
    </row>
    <row r="944" spans="1:7" ht="15.75">
      <c r="A944"/>
      <c r="B944"/>
      <c r="C944"/>
      <c r="D944"/>
      <c r="E944"/>
      <c r="F944"/>
      <c r="G944"/>
    </row>
    <row r="945" spans="1:7" ht="15.75">
      <c r="A945"/>
      <c r="B945"/>
      <c r="C945"/>
      <c r="D945"/>
      <c r="E945"/>
      <c r="F945"/>
      <c r="G945"/>
    </row>
    <row r="946" spans="1:7" ht="15.75">
      <c r="A946"/>
      <c r="B946"/>
      <c r="C946"/>
      <c r="D946"/>
      <c r="E946"/>
      <c r="F946"/>
      <c r="G946"/>
    </row>
    <row r="947" spans="1:7" ht="15.75">
      <c r="A947"/>
      <c r="B947"/>
      <c r="C947"/>
      <c r="D947"/>
      <c r="E947"/>
      <c r="F947"/>
      <c r="G947"/>
    </row>
    <row r="948" spans="1:7" ht="15.75">
      <c r="A948"/>
      <c r="B948"/>
      <c r="C948"/>
      <c r="D948"/>
      <c r="E948"/>
      <c r="F948"/>
      <c r="G948"/>
    </row>
    <row r="949" spans="1:7" ht="15.75">
      <c r="A949"/>
      <c r="B949"/>
      <c r="C949"/>
      <c r="D949"/>
      <c r="E949"/>
      <c r="F949"/>
      <c r="G949"/>
    </row>
    <row r="950" spans="1:7" ht="15.75">
      <c r="A950"/>
      <c r="B950"/>
      <c r="C950"/>
      <c r="D950"/>
      <c r="E950"/>
      <c r="F950"/>
      <c r="G950"/>
    </row>
    <row r="951" spans="1:7" ht="15.75">
      <c r="A951"/>
      <c r="B951"/>
      <c r="C951"/>
      <c r="D951"/>
      <c r="E951"/>
      <c r="F951"/>
      <c r="G951"/>
    </row>
    <row r="952" spans="1:7" ht="15.75">
      <c r="A952"/>
      <c r="B952"/>
      <c r="C952"/>
      <c r="D952"/>
      <c r="E952"/>
      <c r="F952"/>
      <c r="G952"/>
    </row>
    <row r="953" spans="1:7" ht="15.75">
      <c r="A953"/>
      <c r="B953"/>
      <c r="C953"/>
      <c r="D953"/>
      <c r="E953"/>
      <c r="F953"/>
      <c r="G953"/>
    </row>
    <row r="954" spans="1:7" ht="15.75">
      <c r="A954"/>
      <c r="B954"/>
      <c r="C954"/>
      <c r="D954"/>
      <c r="E954"/>
      <c r="F954"/>
      <c r="G954"/>
    </row>
    <row r="955" spans="1:7" ht="15.75">
      <c r="A955"/>
      <c r="B955"/>
      <c r="C955"/>
      <c r="D955"/>
      <c r="E955"/>
      <c r="F955"/>
      <c r="G955"/>
    </row>
    <row r="956" spans="1:7" ht="15.75">
      <c r="A956"/>
      <c r="B956"/>
      <c r="C956"/>
      <c r="D956"/>
      <c r="E956"/>
      <c r="F956"/>
      <c r="G956"/>
    </row>
    <row r="957" spans="1:7" ht="15.75">
      <c r="A957"/>
      <c r="B957"/>
      <c r="C957"/>
      <c r="D957"/>
      <c r="E957"/>
      <c r="F957"/>
      <c r="G957"/>
    </row>
    <row r="958" spans="1:7" ht="15.75">
      <c r="A958"/>
      <c r="B958"/>
      <c r="C958"/>
      <c r="D958"/>
      <c r="E958"/>
      <c r="F958"/>
      <c r="G958"/>
    </row>
    <row r="959" spans="1:7" ht="15.75">
      <c r="A959"/>
      <c r="B959"/>
      <c r="C959"/>
      <c r="D959"/>
      <c r="E959"/>
      <c r="F959"/>
      <c r="G959"/>
    </row>
    <row r="960" spans="1:7" ht="15.75">
      <c r="A960"/>
      <c r="B960"/>
      <c r="C960"/>
      <c r="D960"/>
      <c r="E960"/>
      <c r="F960"/>
      <c r="G960"/>
    </row>
    <row r="961" spans="1:7" ht="15.75">
      <c r="A961"/>
      <c r="B961"/>
      <c r="C961"/>
      <c r="D961"/>
      <c r="E961"/>
      <c r="F961"/>
      <c r="G961"/>
    </row>
    <row r="962" spans="1:7" ht="15.75">
      <c r="A962"/>
      <c r="B962"/>
      <c r="C962"/>
      <c r="D962"/>
      <c r="E962"/>
      <c r="F962"/>
      <c r="G962"/>
    </row>
    <row r="963" spans="1:7" ht="15.75">
      <c r="A963"/>
      <c r="B963"/>
      <c r="C963"/>
      <c r="D963"/>
      <c r="E963"/>
      <c r="F963"/>
      <c r="G963"/>
    </row>
    <row r="964" spans="1:7" ht="15.75">
      <c r="A964"/>
      <c r="B964"/>
      <c r="C964"/>
      <c r="D964"/>
      <c r="E964"/>
      <c r="F964"/>
      <c r="G964"/>
    </row>
    <row r="965" spans="1:7" ht="15.75">
      <c r="A965"/>
      <c r="B965"/>
      <c r="C965"/>
      <c r="D965"/>
      <c r="E965"/>
      <c r="F965"/>
      <c r="G965"/>
    </row>
    <row r="966" spans="1:7" ht="15.75">
      <c r="A966"/>
      <c r="B966"/>
      <c r="C966"/>
      <c r="D966"/>
      <c r="E966"/>
      <c r="F966"/>
      <c r="G966"/>
    </row>
    <row r="967" spans="1:7" ht="15.75">
      <c r="A967"/>
      <c r="B967"/>
      <c r="C967"/>
      <c r="D967"/>
      <c r="E967"/>
      <c r="F967"/>
      <c r="G967"/>
    </row>
    <row r="968" spans="1:7" ht="15.75">
      <c r="A968"/>
      <c r="B968"/>
      <c r="C968"/>
      <c r="D968"/>
      <c r="E968"/>
      <c r="F968"/>
      <c r="G968"/>
    </row>
    <row r="969" spans="1:7" ht="15.75">
      <c r="A969"/>
      <c r="B969"/>
      <c r="C969"/>
      <c r="D969"/>
      <c r="E969"/>
      <c r="F969"/>
      <c r="G969"/>
    </row>
    <row r="970" spans="1:7" ht="15.75">
      <c r="A970"/>
      <c r="B970"/>
      <c r="C970"/>
      <c r="D970"/>
      <c r="E970"/>
      <c r="F970"/>
      <c r="G970"/>
    </row>
    <row r="971" spans="1:7" ht="15.75">
      <c r="A971"/>
      <c r="B971"/>
      <c r="C971"/>
      <c r="D971"/>
      <c r="E971"/>
      <c r="F971"/>
      <c r="G971"/>
    </row>
    <row r="972" spans="1:7" ht="15.75">
      <c r="A972"/>
      <c r="B972"/>
      <c r="C972"/>
      <c r="D972"/>
      <c r="E972"/>
      <c r="F972"/>
      <c r="G972"/>
    </row>
    <row r="973" spans="1:7" ht="15.75">
      <c r="A973"/>
      <c r="B973"/>
      <c r="C973"/>
      <c r="D973"/>
      <c r="E973"/>
      <c r="F973"/>
      <c r="G973"/>
    </row>
    <row r="974" spans="1:7" ht="15.75">
      <c r="A974"/>
      <c r="B974"/>
      <c r="C974"/>
      <c r="D974"/>
      <c r="E974"/>
      <c r="F974"/>
      <c r="G974"/>
    </row>
    <row r="975" spans="1:7" ht="15.75">
      <c r="A975"/>
      <c r="B975"/>
      <c r="C975"/>
      <c r="D975"/>
      <c r="E975"/>
      <c r="F975"/>
      <c r="G975"/>
    </row>
    <row r="976" spans="1:7" ht="15.75">
      <c r="A976"/>
      <c r="B976"/>
      <c r="C976"/>
      <c r="D976"/>
      <c r="E976"/>
      <c r="F976"/>
      <c r="G976"/>
    </row>
    <row r="977" spans="1:7" ht="15.75">
      <c r="A977"/>
      <c r="B977"/>
      <c r="C977"/>
      <c r="D977"/>
      <c r="E977"/>
      <c r="F977"/>
      <c r="G977"/>
    </row>
    <row r="978" spans="1:7" ht="15.75">
      <c r="A978"/>
      <c r="B978"/>
      <c r="C978"/>
      <c r="D978"/>
      <c r="E978"/>
      <c r="F978"/>
      <c r="G978"/>
    </row>
    <row r="979" spans="1:7" ht="15.75">
      <c r="A979"/>
      <c r="B979"/>
      <c r="C979"/>
      <c r="D979"/>
      <c r="E979"/>
      <c r="F979"/>
      <c r="G979"/>
    </row>
    <row r="980" spans="1:7" ht="15.75">
      <c r="A980"/>
      <c r="B980"/>
      <c r="C980"/>
      <c r="D980"/>
      <c r="E980"/>
      <c r="F980"/>
      <c r="G980"/>
    </row>
    <row r="981" spans="1:7" ht="15.75">
      <c r="A981"/>
      <c r="B981"/>
      <c r="C981"/>
      <c r="D981"/>
      <c r="E981"/>
      <c r="F981"/>
      <c r="G981"/>
    </row>
    <row r="982" spans="1:7" ht="15.75">
      <c r="A982"/>
      <c r="B982"/>
      <c r="C982"/>
      <c r="D982"/>
      <c r="E982"/>
      <c r="F982"/>
      <c r="G982"/>
    </row>
    <row r="983" spans="1:7" ht="15.75">
      <c r="A983"/>
      <c r="B983"/>
      <c r="C983"/>
      <c r="D983"/>
      <c r="E983"/>
      <c r="F983"/>
      <c r="G983"/>
    </row>
    <row r="984" spans="1:7" ht="15.75">
      <c r="A984"/>
      <c r="B984"/>
      <c r="C984"/>
      <c r="D984"/>
      <c r="E984"/>
      <c r="F984"/>
      <c r="G984"/>
    </row>
    <row r="985" spans="1:7" ht="15.75">
      <c r="A985"/>
      <c r="B985"/>
      <c r="C985"/>
      <c r="D985"/>
      <c r="E985"/>
      <c r="F985"/>
      <c r="G985"/>
    </row>
    <row r="986" spans="1:7" ht="15.75">
      <c r="A986"/>
      <c r="B986"/>
      <c r="C986"/>
      <c r="D986"/>
      <c r="E986"/>
      <c r="F986"/>
      <c r="G986"/>
    </row>
    <row r="987" spans="1:7" ht="15.75">
      <c r="A987"/>
      <c r="B987"/>
      <c r="C987"/>
      <c r="D987"/>
      <c r="E987"/>
      <c r="F987"/>
      <c r="G987"/>
    </row>
    <row r="988" spans="1:7" ht="15.75">
      <c r="A988"/>
      <c r="B988"/>
      <c r="C988"/>
      <c r="D988"/>
      <c r="E988"/>
      <c r="F988"/>
      <c r="G988"/>
    </row>
    <row r="989" spans="1:7" ht="15.75">
      <c r="A989"/>
      <c r="B989"/>
      <c r="C989"/>
      <c r="D989"/>
      <c r="E989"/>
      <c r="F989"/>
      <c r="G989"/>
    </row>
    <row r="990" spans="1:7" ht="15.75">
      <c r="A990"/>
      <c r="B990"/>
      <c r="C990"/>
      <c r="D990"/>
      <c r="E990"/>
      <c r="F990"/>
      <c r="G990"/>
    </row>
    <row r="991" spans="1:7" ht="15.75">
      <c r="A991"/>
      <c r="B991"/>
      <c r="C991"/>
      <c r="D991"/>
      <c r="E991"/>
      <c r="F991"/>
      <c r="G991"/>
    </row>
    <row r="992" spans="1:7" ht="15.75">
      <c r="A992"/>
      <c r="B992"/>
      <c r="C992"/>
      <c r="D992"/>
      <c r="E992"/>
      <c r="F992"/>
      <c r="G992"/>
    </row>
    <row r="993" spans="1:7" ht="15.75">
      <c r="A993"/>
      <c r="B993"/>
      <c r="C993"/>
      <c r="D993"/>
      <c r="E993"/>
      <c r="F993"/>
      <c r="G993"/>
    </row>
    <row r="994" spans="1:7" ht="15.75">
      <c r="A994"/>
      <c r="B994"/>
      <c r="C994"/>
      <c r="D994"/>
      <c r="E994"/>
      <c r="F994"/>
      <c r="G994"/>
    </row>
    <row r="995" spans="1:7" ht="15.75">
      <c r="A995"/>
      <c r="B995"/>
      <c r="C995"/>
      <c r="D995"/>
      <c r="E995"/>
      <c r="F995"/>
      <c r="G995"/>
    </row>
    <row r="996" spans="1:7" ht="15.75">
      <c r="A996"/>
      <c r="B996"/>
      <c r="C996"/>
      <c r="D996"/>
      <c r="E996"/>
      <c r="F996"/>
      <c r="G996"/>
    </row>
    <row r="997" spans="1:7" ht="15.75">
      <c r="A997"/>
      <c r="B997"/>
      <c r="C997"/>
      <c r="D997"/>
      <c r="E997"/>
      <c r="F997"/>
      <c r="G997"/>
    </row>
    <row r="998" spans="1:7" ht="15.75">
      <c r="A998"/>
      <c r="B998"/>
      <c r="C998"/>
      <c r="D998"/>
      <c r="E998"/>
      <c r="F998"/>
      <c r="G998"/>
    </row>
    <row r="999" spans="1:7" ht="15.75">
      <c r="A999"/>
      <c r="B999"/>
      <c r="C999"/>
      <c r="D999"/>
      <c r="E999"/>
      <c r="F999"/>
      <c r="G999"/>
    </row>
    <row r="1000" spans="1:7" ht="15.75">
      <c r="A1000"/>
      <c r="B1000"/>
      <c r="C1000"/>
      <c r="D1000"/>
      <c r="E1000"/>
      <c r="F1000"/>
      <c r="G1000"/>
    </row>
    <row r="1001" spans="1:7" ht="15.75">
      <c r="A1001"/>
      <c r="B1001"/>
      <c r="C1001"/>
      <c r="D1001"/>
      <c r="E1001"/>
      <c r="F1001"/>
      <c r="G1001"/>
    </row>
    <row r="1002" spans="1:7" ht="15.75">
      <c r="A1002"/>
      <c r="B1002"/>
      <c r="C1002"/>
      <c r="D1002"/>
      <c r="E1002"/>
      <c r="F1002"/>
      <c r="G1002"/>
    </row>
    <row r="1003" spans="1:7" ht="15.75">
      <c r="A1003"/>
      <c r="B1003"/>
      <c r="C1003"/>
      <c r="D1003"/>
      <c r="E1003"/>
      <c r="F1003"/>
      <c r="G1003"/>
    </row>
    <row r="1004" spans="1:7" ht="15.75">
      <c r="A1004"/>
      <c r="B1004"/>
      <c r="C1004"/>
      <c r="D1004"/>
      <c r="E1004"/>
      <c r="F1004"/>
      <c r="G1004"/>
    </row>
    <row r="1005" spans="1:7" ht="15.75">
      <c r="A1005"/>
      <c r="B1005"/>
      <c r="C1005"/>
      <c r="D1005"/>
      <c r="E1005"/>
      <c r="F1005"/>
      <c r="G1005"/>
    </row>
    <row r="1006" spans="1:7" ht="15.75">
      <c r="A1006"/>
      <c r="B1006"/>
      <c r="C1006"/>
      <c r="D1006"/>
      <c r="E1006"/>
      <c r="F1006"/>
      <c r="G1006"/>
    </row>
    <row r="1007" spans="1:7" ht="15.75">
      <c r="A1007"/>
      <c r="B1007"/>
      <c r="C1007"/>
      <c r="D1007"/>
      <c r="E1007"/>
      <c r="F1007"/>
      <c r="G1007"/>
    </row>
    <row r="1008" spans="1:7" ht="15.75">
      <c r="A1008"/>
      <c r="B1008"/>
      <c r="C1008"/>
      <c r="D1008"/>
      <c r="E1008"/>
      <c r="F1008"/>
      <c r="G1008"/>
    </row>
    <row r="1009" spans="1:7" ht="15.75">
      <c r="A1009"/>
      <c r="B1009"/>
      <c r="C1009"/>
      <c r="D1009"/>
      <c r="E1009"/>
      <c r="F1009"/>
      <c r="G1009"/>
    </row>
    <row r="1010" spans="1:7" ht="15.75">
      <c r="A1010"/>
      <c r="B1010"/>
      <c r="C1010"/>
      <c r="D1010"/>
      <c r="E1010"/>
      <c r="F1010"/>
      <c r="G1010"/>
    </row>
    <row r="1011" spans="1:7" ht="15.75">
      <c r="A1011"/>
      <c r="B1011"/>
      <c r="C1011"/>
      <c r="D1011"/>
      <c r="E1011"/>
      <c r="F1011"/>
      <c r="G1011"/>
    </row>
    <row r="1012" spans="1:7" ht="15.75">
      <c r="A1012"/>
      <c r="B1012"/>
      <c r="C1012"/>
      <c r="D1012"/>
      <c r="E1012"/>
      <c r="F1012"/>
      <c r="G1012"/>
    </row>
    <row r="1013" spans="1:7" ht="15.75">
      <c r="A1013"/>
      <c r="B1013"/>
      <c r="C1013"/>
      <c r="D1013"/>
      <c r="E1013"/>
      <c r="F1013"/>
      <c r="G1013"/>
    </row>
    <row r="1014" spans="1:7" ht="15.75">
      <c r="A1014"/>
      <c r="B1014"/>
      <c r="C1014"/>
      <c r="D1014"/>
      <c r="E1014"/>
      <c r="F1014"/>
      <c r="G1014"/>
    </row>
    <row r="1015" spans="1:7" ht="15.75">
      <c r="A1015"/>
      <c r="B1015"/>
      <c r="C1015"/>
      <c r="D1015"/>
      <c r="E1015"/>
      <c r="F1015"/>
      <c r="G1015"/>
    </row>
    <row r="1016" spans="1:7" ht="15.75">
      <c r="A1016"/>
      <c r="B1016"/>
      <c r="C1016"/>
      <c r="D1016"/>
      <c r="E1016"/>
      <c r="F1016"/>
      <c r="G1016"/>
    </row>
    <row r="1017" spans="1:7" ht="15.75">
      <c r="A1017"/>
      <c r="B1017"/>
      <c r="C1017"/>
      <c r="D1017"/>
      <c r="E1017"/>
      <c r="F1017"/>
      <c r="G1017"/>
    </row>
    <row r="1018" spans="1:7" ht="15.75">
      <c r="A1018"/>
      <c r="B1018"/>
      <c r="C1018"/>
      <c r="D1018"/>
      <c r="E1018"/>
      <c r="F1018"/>
      <c r="G1018"/>
    </row>
    <row r="1019" spans="1:7" ht="15.75">
      <c r="A1019"/>
      <c r="B1019"/>
      <c r="C1019"/>
      <c r="D1019"/>
      <c r="E1019"/>
      <c r="F1019"/>
      <c r="G1019"/>
    </row>
    <row r="1020" spans="1:7" ht="15.75">
      <c r="A1020"/>
      <c r="B1020"/>
      <c r="C1020"/>
      <c r="D1020"/>
      <c r="E1020"/>
      <c r="F1020"/>
      <c r="G1020"/>
    </row>
    <row r="1021" spans="1:7" ht="15.75">
      <c r="A1021"/>
      <c r="B1021"/>
      <c r="C1021"/>
      <c r="D1021"/>
      <c r="E1021"/>
      <c r="F1021"/>
      <c r="G1021"/>
    </row>
    <row r="1022" spans="1:7" ht="15.75">
      <c r="A1022"/>
      <c r="B1022"/>
      <c r="C1022"/>
      <c r="D1022"/>
      <c r="E1022"/>
      <c r="F1022"/>
      <c r="G1022"/>
    </row>
    <row r="1023" spans="1:7" ht="15.75">
      <c r="A1023"/>
      <c r="B1023"/>
      <c r="C1023"/>
      <c r="D1023"/>
      <c r="E1023"/>
      <c r="F1023"/>
      <c r="G1023"/>
    </row>
    <row r="1024" spans="1:7" ht="15.75">
      <c r="A1024"/>
      <c r="B1024"/>
      <c r="C1024"/>
      <c r="D1024"/>
      <c r="E1024"/>
      <c r="F1024"/>
      <c r="G1024"/>
    </row>
    <row r="1025" spans="1:7" ht="15.75">
      <c r="A1025"/>
      <c r="B1025"/>
      <c r="C1025"/>
      <c r="D1025"/>
      <c r="E1025"/>
      <c r="F1025"/>
      <c r="G1025"/>
    </row>
    <row r="1026" spans="1:7" ht="15.75">
      <c r="A1026"/>
      <c r="B1026"/>
      <c r="C1026"/>
      <c r="D1026"/>
      <c r="E1026"/>
      <c r="F1026"/>
      <c r="G1026"/>
    </row>
    <row r="1027" spans="1:7" ht="15.75">
      <c r="A1027"/>
      <c r="B1027"/>
      <c r="C1027"/>
      <c r="D1027"/>
      <c r="E1027"/>
      <c r="F1027"/>
      <c r="G1027"/>
    </row>
    <row r="1028" spans="1:7" ht="15.75">
      <c r="A1028"/>
      <c r="B1028"/>
      <c r="C1028"/>
      <c r="D1028"/>
      <c r="E1028"/>
      <c r="F1028"/>
      <c r="G1028"/>
    </row>
    <row r="1029" spans="1:7" ht="15.75">
      <c r="A1029"/>
      <c r="B1029"/>
      <c r="C1029"/>
      <c r="D1029"/>
      <c r="E1029"/>
      <c r="F1029"/>
      <c r="G1029"/>
    </row>
    <row r="1030" spans="1:7" ht="15.75">
      <c r="A1030"/>
      <c r="B1030"/>
      <c r="C1030"/>
      <c r="D1030"/>
      <c r="E1030"/>
      <c r="F1030"/>
      <c r="G1030"/>
    </row>
    <row r="1031" spans="1:7" ht="15.75">
      <c r="A1031"/>
      <c r="B1031"/>
      <c r="C1031"/>
      <c r="D1031"/>
      <c r="E1031"/>
      <c r="F1031"/>
      <c r="G1031"/>
    </row>
    <row r="1032" spans="1:7" ht="15.75">
      <c r="A1032"/>
      <c r="B1032"/>
      <c r="C1032"/>
      <c r="D1032"/>
      <c r="E1032"/>
      <c r="F1032"/>
      <c r="G1032"/>
    </row>
    <row r="1033" spans="1:7" ht="15.75">
      <c r="A1033"/>
      <c r="B1033"/>
      <c r="C1033"/>
      <c r="D1033"/>
      <c r="E1033"/>
      <c r="F1033"/>
      <c r="G1033"/>
    </row>
    <row r="1034" spans="1:7" ht="15.75">
      <c r="A1034"/>
      <c r="B1034"/>
      <c r="C1034"/>
      <c r="D1034"/>
      <c r="E1034"/>
      <c r="F1034"/>
      <c r="G1034"/>
    </row>
    <row r="1035" spans="1:7" ht="15.75">
      <c r="A1035"/>
      <c r="B1035"/>
      <c r="C1035"/>
      <c r="D1035"/>
      <c r="E1035"/>
      <c r="F1035"/>
      <c r="G1035"/>
    </row>
    <row r="1036" spans="1:7" ht="15.75">
      <c r="A1036"/>
      <c r="B1036"/>
      <c r="C1036"/>
      <c r="D1036"/>
      <c r="E1036"/>
      <c r="F1036"/>
      <c r="G1036"/>
    </row>
    <row r="1037" spans="1:7" ht="15.75">
      <c r="A1037"/>
      <c r="B1037"/>
      <c r="C1037"/>
      <c r="D1037"/>
      <c r="E1037"/>
      <c r="F1037"/>
      <c r="G1037"/>
    </row>
    <row r="1038" spans="1:7" ht="15.75">
      <c r="A1038"/>
      <c r="B1038"/>
      <c r="C1038"/>
      <c r="D1038"/>
      <c r="E1038"/>
      <c r="F1038"/>
      <c r="G1038"/>
    </row>
    <row r="1039" spans="1:7" ht="15.75">
      <c r="A1039"/>
      <c r="B1039"/>
      <c r="C1039"/>
      <c r="D1039"/>
      <c r="E1039"/>
      <c r="F1039"/>
      <c r="G1039"/>
    </row>
    <row r="1040" spans="1:7" ht="15.75">
      <c r="A1040"/>
      <c r="B1040"/>
      <c r="C1040"/>
      <c r="D1040"/>
      <c r="E1040"/>
      <c r="F1040"/>
      <c r="G1040"/>
    </row>
    <row r="1041" spans="1:7" ht="15.75">
      <c r="A1041"/>
      <c r="B1041"/>
      <c r="C1041"/>
      <c r="D1041"/>
      <c r="E1041"/>
      <c r="F1041"/>
      <c r="G1041"/>
    </row>
    <row r="1042" spans="1:7" ht="15.75">
      <c r="A1042"/>
      <c r="B1042"/>
      <c r="C1042"/>
      <c r="D1042"/>
      <c r="E1042"/>
      <c r="F1042"/>
      <c r="G1042"/>
    </row>
    <row r="1043" spans="1:7" ht="15.75">
      <c r="A1043"/>
      <c r="B1043"/>
      <c r="C1043"/>
      <c r="D1043"/>
      <c r="E1043"/>
      <c r="F1043"/>
      <c r="G1043"/>
    </row>
    <row r="1044" spans="1:7" ht="15.75">
      <c r="A1044"/>
      <c r="B1044"/>
      <c r="C1044"/>
      <c r="D1044"/>
      <c r="E1044"/>
      <c r="F1044"/>
      <c r="G1044"/>
    </row>
    <row r="1045" spans="1:7" ht="15.75">
      <c r="A1045"/>
      <c r="B1045"/>
      <c r="C1045"/>
      <c r="D1045"/>
      <c r="E1045"/>
      <c r="F1045"/>
      <c r="G1045"/>
    </row>
    <row r="1046" spans="1:7" ht="15.75">
      <c r="A1046"/>
      <c r="B1046"/>
      <c r="C1046"/>
      <c r="D1046"/>
      <c r="E1046"/>
      <c r="F1046"/>
      <c r="G1046"/>
    </row>
    <row r="1047" spans="1:7" ht="15.75">
      <c r="A1047"/>
      <c r="B1047"/>
      <c r="C1047"/>
      <c r="D1047"/>
      <c r="E1047"/>
      <c r="F1047"/>
      <c r="G1047"/>
    </row>
    <row r="1048" spans="1:7" ht="15.75">
      <c r="A1048"/>
      <c r="B1048"/>
      <c r="C1048"/>
      <c r="D1048"/>
      <c r="E1048"/>
      <c r="F1048"/>
      <c r="G1048"/>
    </row>
    <row r="1049" spans="1:7" ht="15.75">
      <c r="A1049"/>
      <c r="B1049"/>
      <c r="C1049"/>
      <c r="D1049"/>
      <c r="E1049"/>
      <c r="F1049"/>
      <c r="G1049"/>
    </row>
    <row r="1050" spans="1:7" ht="15.75">
      <c r="A1050"/>
      <c r="B1050"/>
      <c r="C1050"/>
      <c r="D1050"/>
      <c r="E1050"/>
      <c r="F1050"/>
      <c r="G1050"/>
    </row>
    <row r="1051" spans="1:7" ht="15.75">
      <c r="A1051"/>
      <c r="B1051"/>
      <c r="C1051"/>
      <c r="D1051"/>
      <c r="E1051"/>
      <c r="F1051"/>
      <c r="G1051"/>
    </row>
    <row r="1052" spans="1:7" ht="15.75">
      <c r="A1052"/>
      <c r="B1052"/>
      <c r="C1052"/>
      <c r="D1052"/>
      <c r="E1052"/>
      <c r="F1052"/>
      <c r="G1052"/>
    </row>
    <row r="1053" spans="1:7" ht="15.75">
      <c r="A1053"/>
      <c r="B1053"/>
      <c r="C1053"/>
      <c r="D1053"/>
      <c r="E1053"/>
      <c r="F1053"/>
      <c r="G1053"/>
    </row>
    <row r="1054" spans="1:7" ht="15.75">
      <c r="A1054"/>
      <c r="B1054"/>
      <c r="C1054"/>
      <c r="D1054"/>
      <c r="E1054"/>
      <c r="F1054"/>
      <c r="G1054"/>
    </row>
    <row r="1055" spans="1:7" ht="15.75">
      <c r="A1055"/>
      <c r="B1055"/>
      <c r="C1055"/>
      <c r="D1055"/>
      <c r="E1055"/>
      <c r="F1055"/>
      <c r="G1055"/>
    </row>
    <row r="1056" spans="1:7" ht="15.75">
      <c r="A1056"/>
      <c r="B1056"/>
      <c r="C1056"/>
      <c r="D1056"/>
      <c r="E1056"/>
      <c r="F1056"/>
      <c r="G1056"/>
    </row>
    <row r="1057" spans="1:7" ht="15.75">
      <c r="A1057"/>
      <c r="B1057"/>
      <c r="C1057"/>
      <c r="D1057"/>
      <c r="E1057"/>
      <c r="F1057"/>
      <c r="G1057"/>
    </row>
    <row r="1058" spans="1:7" ht="15.75">
      <c r="A1058"/>
      <c r="B1058"/>
      <c r="C1058"/>
      <c r="D1058"/>
      <c r="E1058"/>
      <c r="F1058"/>
      <c r="G1058"/>
    </row>
    <row r="1059" spans="1:7" ht="15.75">
      <c r="A1059"/>
      <c r="B1059"/>
      <c r="C1059"/>
      <c r="D1059"/>
      <c r="E1059"/>
      <c r="F1059"/>
      <c r="G1059"/>
    </row>
    <row r="1060" spans="1:7" ht="15.75">
      <c r="A1060"/>
      <c r="B1060"/>
      <c r="C1060"/>
      <c r="D1060"/>
      <c r="E1060"/>
      <c r="F1060"/>
      <c r="G1060"/>
    </row>
    <row r="1061" spans="1:7" ht="15.75">
      <c r="A1061"/>
      <c r="B1061"/>
      <c r="C1061"/>
      <c r="D1061"/>
      <c r="E1061"/>
      <c r="F1061"/>
      <c r="G1061"/>
    </row>
    <row r="1062" spans="1:7" ht="15.75">
      <c r="A1062"/>
      <c r="B1062"/>
      <c r="C1062"/>
      <c r="D1062"/>
      <c r="E1062"/>
      <c r="F1062"/>
      <c r="G1062"/>
    </row>
    <row r="1063" spans="1:7" ht="15.75">
      <c r="A1063"/>
      <c r="B1063"/>
      <c r="C1063"/>
      <c r="D1063"/>
      <c r="E1063"/>
      <c r="F1063"/>
      <c r="G1063"/>
    </row>
    <row r="1064" spans="1:7" ht="15.75">
      <c r="A1064"/>
      <c r="B1064"/>
      <c r="C1064"/>
      <c r="D1064"/>
      <c r="E1064"/>
      <c r="F1064"/>
      <c r="G1064"/>
    </row>
    <row r="1065" spans="1:7" ht="15.75">
      <c r="A1065"/>
      <c r="B1065"/>
      <c r="C1065"/>
      <c r="D1065"/>
      <c r="E1065"/>
      <c r="F1065"/>
      <c r="G1065"/>
    </row>
    <row r="1066" spans="1:7" ht="15.75">
      <c r="A1066"/>
      <c r="B1066"/>
      <c r="C1066"/>
      <c r="D1066"/>
      <c r="E1066"/>
      <c r="F1066"/>
      <c r="G1066"/>
    </row>
    <row r="1067" spans="1:7" ht="15.75">
      <c r="A1067"/>
      <c r="B1067"/>
      <c r="C1067"/>
      <c r="D1067"/>
      <c r="E1067"/>
      <c r="F1067"/>
      <c r="G1067"/>
    </row>
    <row r="1068" spans="1:7" ht="15.75">
      <c r="A1068"/>
      <c r="B1068"/>
      <c r="C1068"/>
      <c r="D1068"/>
      <c r="E1068"/>
      <c r="F1068"/>
      <c r="G1068"/>
    </row>
    <row r="1069" spans="1:7" ht="15.75">
      <c r="A1069"/>
      <c r="B1069"/>
      <c r="C1069"/>
      <c r="D1069"/>
      <c r="E1069"/>
      <c r="F1069"/>
      <c r="G1069"/>
    </row>
    <row r="1070" spans="1:7" ht="15.75">
      <c r="A1070"/>
      <c r="B1070"/>
      <c r="C1070"/>
      <c r="D1070"/>
      <c r="E1070"/>
      <c r="F1070"/>
      <c r="G1070"/>
    </row>
    <row r="1071" spans="1:7" ht="15.75">
      <c r="A1071"/>
      <c r="B1071"/>
      <c r="C1071"/>
      <c r="D1071"/>
      <c r="E1071"/>
      <c r="F1071"/>
      <c r="G1071"/>
    </row>
    <row r="1072" spans="1:7" ht="15.75">
      <c r="A1072"/>
      <c r="B1072"/>
      <c r="C1072"/>
      <c r="D1072"/>
      <c r="E1072"/>
      <c r="F1072"/>
      <c r="G1072"/>
    </row>
    <row r="1073" spans="1:7" ht="15.75">
      <c r="A1073"/>
      <c r="B1073"/>
      <c r="C1073"/>
      <c r="D1073"/>
      <c r="E1073"/>
      <c r="F1073"/>
      <c r="G1073"/>
    </row>
    <row r="1074" spans="1:7" ht="15.75">
      <c r="A1074"/>
      <c r="B1074"/>
      <c r="C1074"/>
      <c r="D1074"/>
      <c r="E1074"/>
      <c r="F1074"/>
      <c r="G1074"/>
    </row>
  </sheetData>
  <sheetProtection/>
  <mergeCells count="2">
    <mergeCell ref="A6:G6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6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J177"/>
  <sheetViews>
    <sheetView view="pageBreakPreview" zoomScale="75" zoomScaleNormal="85" zoomScaleSheetLayoutView="75" zoomScalePageLayoutView="0" workbookViewId="0" topLeftCell="A1">
      <selection activeCell="H6" sqref="H6:J6"/>
    </sheetView>
  </sheetViews>
  <sheetFormatPr defaultColWidth="9.140625" defaultRowHeight="15"/>
  <cols>
    <col min="1" max="1" width="9.421875" style="233" customWidth="1"/>
    <col min="2" max="2" width="22.140625" style="233" customWidth="1"/>
    <col min="3" max="3" width="11.00390625" style="233" customWidth="1"/>
    <col min="4" max="4" width="11.421875" style="233" customWidth="1"/>
    <col min="5" max="5" width="15.421875" style="233" customWidth="1"/>
    <col min="6" max="6" width="12.57421875" style="233" customWidth="1"/>
    <col min="7" max="7" width="12.00390625" style="233" customWidth="1"/>
    <col min="8" max="8" width="14.57421875" style="233" customWidth="1"/>
    <col min="9" max="9" width="12.57421875" style="233" customWidth="1"/>
    <col min="10" max="10" width="18.140625" style="233" customWidth="1"/>
    <col min="11" max="16384" width="9.140625" style="233" customWidth="1"/>
  </cols>
  <sheetData>
    <row r="1" spans="1:10" ht="51.75" customHeight="1">
      <c r="A1" s="584" t="s">
        <v>252</v>
      </c>
      <c r="B1" s="584"/>
      <c r="C1" s="584"/>
      <c r="D1" s="584"/>
      <c r="E1" s="584"/>
      <c r="F1" s="584"/>
      <c r="G1" s="584"/>
      <c r="H1" s="584"/>
      <c r="I1" s="584"/>
      <c r="J1" s="584"/>
    </row>
    <row r="2" spans="1:10" ht="51.7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</row>
    <row r="3" spans="1:10" ht="51.75" customHeight="1">
      <c r="A3" s="584" t="str">
        <f>Лист1!A13</f>
        <v>ЗАО"Водоканал" г.Новокузнецк</v>
      </c>
      <c r="B3" s="584"/>
      <c r="C3" s="584"/>
      <c r="D3" s="584"/>
      <c r="E3" s="584"/>
      <c r="F3" s="584"/>
      <c r="G3" s="584"/>
      <c r="H3" s="584"/>
      <c r="I3" s="584"/>
      <c r="J3" s="584"/>
    </row>
    <row r="4" spans="2:10" ht="22.5" customHeight="1">
      <c r="B4" s="234"/>
      <c r="D4" s="235"/>
      <c r="E4" s="235"/>
      <c r="F4" s="235"/>
      <c r="G4" s="235"/>
      <c r="H4" s="235"/>
      <c r="I4" s="235"/>
      <c r="J4" s="236"/>
    </row>
    <row r="5" spans="3:10" ht="24.75" customHeight="1" thickBot="1">
      <c r="C5" s="237"/>
      <c r="D5" s="238"/>
      <c r="E5" s="238"/>
      <c r="F5" s="238"/>
      <c r="G5" s="238"/>
      <c r="H5" s="238"/>
      <c r="I5" s="238"/>
      <c r="J5" s="186" t="s">
        <v>253</v>
      </c>
    </row>
    <row r="6" spans="1:10" ht="20.25" customHeight="1">
      <c r="A6" s="585" t="s">
        <v>254</v>
      </c>
      <c r="B6" s="588" t="s">
        <v>255</v>
      </c>
      <c r="C6" s="588" t="s">
        <v>256</v>
      </c>
      <c r="D6" s="591" t="s">
        <v>257</v>
      </c>
      <c r="E6" s="594" t="s">
        <v>258</v>
      </c>
      <c r="F6" s="595"/>
      <c r="G6" s="596"/>
      <c r="H6" s="594" t="s">
        <v>259</v>
      </c>
      <c r="I6" s="595"/>
      <c r="J6" s="596"/>
    </row>
    <row r="7" spans="1:10" ht="55.5" customHeight="1">
      <c r="A7" s="586"/>
      <c r="B7" s="589"/>
      <c r="C7" s="589"/>
      <c r="D7" s="592"/>
      <c r="E7" s="239" t="s">
        <v>260</v>
      </c>
      <c r="F7" s="240" t="s">
        <v>261</v>
      </c>
      <c r="G7" s="241" t="s">
        <v>262</v>
      </c>
      <c r="H7" s="239" t="s">
        <v>260</v>
      </c>
      <c r="I7" s="240" t="s">
        <v>261</v>
      </c>
      <c r="J7" s="241" t="s">
        <v>262</v>
      </c>
    </row>
    <row r="8" spans="1:10" ht="16.5" thickBot="1">
      <c r="A8" s="587"/>
      <c r="B8" s="590"/>
      <c r="C8" s="590"/>
      <c r="D8" s="593"/>
      <c r="E8" s="239" t="s">
        <v>263</v>
      </c>
      <c r="F8" s="240" t="s">
        <v>264</v>
      </c>
      <c r="G8" s="241" t="s">
        <v>265</v>
      </c>
      <c r="H8" s="239" t="s">
        <v>263</v>
      </c>
      <c r="I8" s="240" t="s">
        <v>264</v>
      </c>
      <c r="J8" s="241" t="s">
        <v>265</v>
      </c>
    </row>
    <row r="9" spans="1:10" ht="15.75">
      <c r="A9" s="578" t="s">
        <v>266</v>
      </c>
      <c r="B9" s="579" t="s">
        <v>267</v>
      </c>
      <c r="C9" s="242">
        <v>1</v>
      </c>
      <c r="D9" s="243" t="s">
        <v>268</v>
      </c>
      <c r="E9" s="244">
        <v>400</v>
      </c>
      <c r="F9" s="245">
        <v>0</v>
      </c>
      <c r="G9" s="246">
        <f aca="true" t="shared" si="0" ref="G9:G26">E9*F9/100</f>
        <v>0</v>
      </c>
      <c r="H9" s="244">
        <v>400</v>
      </c>
      <c r="I9" s="247"/>
      <c r="J9" s="246">
        <f aca="true" t="shared" si="1" ref="J9:J26">H9*I9/100</f>
        <v>0</v>
      </c>
    </row>
    <row r="10" spans="1:10" ht="15.75">
      <c r="A10" s="576"/>
      <c r="B10" s="580"/>
      <c r="C10" s="242"/>
      <c r="D10" s="243" t="s">
        <v>269</v>
      </c>
      <c r="E10" s="244">
        <v>300</v>
      </c>
      <c r="F10" s="245">
        <v>0</v>
      </c>
      <c r="G10" s="246">
        <f t="shared" si="0"/>
        <v>0</v>
      </c>
      <c r="H10" s="244">
        <v>300</v>
      </c>
      <c r="I10" s="247"/>
      <c r="J10" s="246">
        <f t="shared" si="1"/>
        <v>0</v>
      </c>
    </row>
    <row r="11" spans="1:10" ht="15.75">
      <c r="A11" s="576"/>
      <c r="B11" s="579" t="s">
        <v>270</v>
      </c>
      <c r="C11" s="582" t="s">
        <v>11</v>
      </c>
      <c r="D11" s="243" t="s">
        <v>268</v>
      </c>
      <c r="E11" s="244">
        <v>230</v>
      </c>
      <c r="F11" s="245">
        <v>0</v>
      </c>
      <c r="G11" s="246">
        <f t="shared" si="0"/>
        <v>0</v>
      </c>
      <c r="H11" s="244">
        <v>230</v>
      </c>
      <c r="I11" s="247"/>
      <c r="J11" s="246">
        <f t="shared" si="1"/>
        <v>0</v>
      </c>
    </row>
    <row r="12" spans="1:10" ht="15.75">
      <c r="A12" s="576"/>
      <c r="B12" s="581"/>
      <c r="C12" s="583"/>
      <c r="D12" s="243" t="s">
        <v>269</v>
      </c>
      <c r="E12" s="244">
        <v>170</v>
      </c>
      <c r="F12" s="245">
        <v>0</v>
      </c>
      <c r="G12" s="246">
        <f t="shared" si="0"/>
        <v>0</v>
      </c>
      <c r="H12" s="244">
        <v>170</v>
      </c>
      <c r="I12" s="247"/>
      <c r="J12" s="246">
        <f t="shared" si="1"/>
        <v>0</v>
      </c>
    </row>
    <row r="13" spans="1:10" ht="15.75">
      <c r="A13" s="576"/>
      <c r="B13" s="581"/>
      <c r="C13" s="582" t="s">
        <v>160</v>
      </c>
      <c r="D13" s="243" t="s">
        <v>268</v>
      </c>
      <c r="E13" s="244">
        <v>290</v>
      </c>
      <c r="F13" s="245">
        <v>0</v>
      </c>
      <c r="G13" s="246">
        <f t="shared" si="0"/>
        <v>0</v>
      </c>
      <c r="H13" s="244">
        <v>290</v>
      </c>
      <c r="I13" s="247"/>
      <c r="J13" s="246">
        <f t="shared" si="1"/>
        <v>0</v>
      </c>
    </row>
    <row r="14" spans="1:10" ht="15.75">
      <c r="A14" s="576"/>
      <c r="B14" s="580"/>
      <c r="C14" s="583"/>
      <c r="D14" s="243" t="s">
        <v>269</v>
      </c>
      <c r="E14" s="244">
        <v>210</v>
      </c>
      <c r="F14" s="245">
        <v>0</v>
      </c>
      <c r="G14" s="246">
        <f t="shared" si="0"/>
        <v>0</v>
      </c>
      <c r="H14" s="244">
        <v>210</v>
      </c>
      <c r="I14" s="247"/>
      <c r="J14" s="246">
        <f t="shared" si="1"/>
        <v>0</v>
      </c>
    </row>
    <row r="15" spans="1:10" ht="15.75">
      <c r="A15" s="576"/>
      <c r="B15" s="561">
        <v>220</v>
      </c>
      <c r="C15" s="564">
        <v>1</v>
      </c>
      <c r="D15" s="248" t="s">
        <v>271</v>
      </c>
      <c r="E15" s="244">
        <v>260</v>
      </c>
      <c r="F15" s="245">
        <v>0</v>
      </c>
      <c r="G15" s="246">
        <f t="shared" si="0"/>
        <v>0</v>
      </c>
      <c r="H15" s="244">
        <v>260</v>
      </c>
      <c r="I15" s="247"/>
      <c r="J15" s="246">
        <f t="shared" si="1"/>
        <v>0</v>
      </c>
    </row>
    <row r="16" spans="1:10" s="249" customFormat="1" ht="15.75">
      <c r="A16" s="576"/>
      <c r="B16" s="562"/>
      <c r="C16" s="565"/>
      <c r="D16" s="248" t="s">
        <v>268</v>
      </c>
      <c r="E16" s="244">
        <v>210</v>
      </c>
      <c r="F16" s="245">
        <v>0</v>
      </c>
      <c r="G16" s="246">
        <f t="shared" si="0"/>
        <v>0</v>
      </c>
      <c r="H16" s="244">
        <v>210</v>
      </c>
      <c r="I16" s="247"/>
      <c r="J16" s="246">
        <f t="shared" si="1"/>
        <v>0</v>
      </c>
    </row>
    <row r="17" spans="1:10" ht="15.75">
      <c r="A17" s="576"/>
      <c r="B17" s="562"/>
      <c r="C17" s="566"/>
      <c r="D17" s="248" t="s">
        <v>269</v>
      </c>
      <c r="E17" s="244">
        <v>140</v>
      </c>
      <c r="F17" s="245">
        <v>0</v>
      </c>
      <c r="G17" s="246">
        <f t="shared" si="0"/>
        <v>0</v>
      </c>
      <c r="H17" s="244">
        <v>140</v>
      </c>
      <c r="I17" s="247"/>
      <c r="J17" s="246">
        <f t="shared" si="1"/>
        <v>0</v>
      </c>
    </row>
    <row r="18" spans="1:10" ht="15.75">
      <c r="A18" s="576"/>
      <c r="B18" s="562"/>
      <c r="C18" s="564">
        <v>2</v>
      </c>
      <c r="D18" s="248" t="s">
        <v>268</v>
      </c>
      <c r="E18" s="244">
        <v>270</v>
      </c>
      <c r="F18" s="245">
        <v>0</v>
      </c>
      <c r="G18" s="246">
        <f t="shared" si="0"/>
        <v>0</v>
      </c>
      <c r="H18" s="244">
        <v>270</v>
      </c>
      <c r="I18" s="247"/>
      <c r="J18" s="246">
        <f t="shared" si="1"/>
        <v>0</v>
      </c>
    </row>
    <row r="19" spans="1:10" ht="15.75">
      <c r="A19" s="576"/>
      <c r="B19" s="563"/>
      <c r="C19" s="566"/>
      <c r="D19" s="248" t="s">
        <v>269</v>
      </c>
      <c r="E19" s="244">
        <v>180</v>
      </c>
      <c r="F19" s="245">
        <v>0</v>
      </c>
      <c r="G19" s="246">
        <f t="shared" si="0"/>
        <v>0</v>
      </c>
      <c r="H19" s="244">
        <v>180</v>
      </c>
      <c r="I19" s="247"/>
      <c r="J19" s="246">
        <f t="shared" si="1"/>
        <v>0</v>
      </c>
    </row>
    <row r="20" spans="1:10" ht="15.75">
      <c r="A20" s="576"/>
      <c r="B20" s="561" t="s">
        <v>272</v>
      </c>
      <c r="C20" s="564">
        <v>1</v>
      </c>
      <c r="D20" s="248" t="s">
        <v>271</v>
      </c>
      <c r="E20" s="244">
        <v>180</v>
      </c>
      <c r="F20" s="245">
        <v>0</v>
      </c>
      <c r="G20" s="246">
        <f t="shared" si="0"/>
        <v>0</v>
      </c>
      <c r="H20" s="244">
        <v>180</v>
      </c>
      <c r="I20" s="247"/>
      <c r="J20" s="246">
        <f t="shared" si="1"/>
        <v>0</v>
      </c>
    </row>
    <row r="21" spans="1:10" ht="15.75">
      <c r="A21" s="576"/>
      <c r="B21" s="562"/>
      <c r="C21" s="565"/>
      <c r="D21" s="248" t="s">
        <v>268</v>
      </c>
      <c r="E21" s="244">
        <v>160</v>
      </c>
      <c r="F21" s="245">
        <v>0</v>
      </c>
      <c r="G21" s="246">
        <f t="shared" si="0"/>
        <v>0</v>
      </c>
      <c r="H21" s="244">
        <v>160</v>
      </c>
      <c r="I21" s="247"/>
      <c r="J21" s="246">
        <f t="shared" si="1"/>
        <v>0</v>
      </c>
    </row>
    <row r="22" spans="1:10" ht="15.75">
      <c r="A22" s="576"/>
      <c r="B22" s="562"/>
      <c r="C22" s="566"/>
      <c r="D22" s="248" t="s">
        <v>269</v>
      </c>
      <c r="E22" s="244">
        <v>130</v>
      </c>
      <c r="F22" s="245">
        <v>0</v>
      </c>
      <c r="G22" s="246">
        <f t="shared" si="0"/>
        <v>0</v>
      </c>
      <c r="H22" s="244">
        <v>130</v>
      </c>
      <c r="I22" s="247"/>
      <c r="J22" s="246">
        <f t="shared" si="1"/>
        <v>0</v>
      </c>
    </row>
    <row r="23" spans="1:10" ht="15.75">
      <c r="A23" s="576"/>
      <c r="B23" s="562"/>
      <c r="C23" s="564">
        <v>2</v>
      </c>
      <c r="D23" s="248" t="s">
        <v>268</v>
      </c>
      <c r="E23" s="244">
        <v>190</v>
      </c>
      <c r="F23" s="245">
        <v>0</v>
      </c>
      <c r="G23" s="246">
        <f t="shared" si="0"/>
        <v>0</v>
      </c>
      <c r="H23" s="244">
        <v>190</v>
      </c>
      <c r="I23" s="247"/>
      <c r="J23" s="246">
        <f t="shared" si="1"/>
        <v>0</v>
      </c>
    </row>
    <row r="24" spans="1:10" ht="15.75">
      <c r="A24" s="577"/>
      <c r="B24" s="563"/>
      <c r="C24" s="566"/>
      <c r="D24" s="248" t="s">
        <v>269</v>
      </c>
      <c r="E24" s="244">
        <v>160</v>
      </c>
      <c r="F24" s="245">
        <v>0</v>
      </c>
      <c r="G24" s="246">
        <f t="shared" si="0"/>
        <v>0</v>
      </c>
      <c r="H24" s="244">
        <v>160</v>
      </c>
      <c r="I24" s="247"/>
      <c r="J24" s="246">
        <f t="shared" si="1"/>
        <v>0</v>
      </c>
    </row>
    <row r="25" spans="1:10" ht="15.75">
      <c r="A25" s="573" t="s">
        <v>273</v>
      </c>
      <c r="B25" s="250">
        <v>220</v>
      </c>
      <c r="C25" s="251" t="s">
        <v>274</v>
      </c>
      <c r="D25" s="248" t="s">
        <v>274</v>
      </c>
      <c r="E25" s="244">
        <v>3000</v>
      </c>
      <c r="F25" s="245">
        <v>0</v>
      </c>
      <c r="G25" s="246">
        <f t="shared" si="0"/>
        <v>0</v>
      </c>
      <c r="H25" s="244">
        <v>3000</v>
      </c>
      <c r="I25" s="247"/>
      <c r="J25" s="246">
        <f t="shared" si="1"/>
        <v>0</v>
      </c>
    </row>
    <row r="26" spans="1:10" ht="15.75">
      <c r="A26" s="574"/>
      <c r="B26" s="250">
        <v>110</v>
      </c>
      <c r="C26" s="251" t="s">
        <v>274</v>
      </c>
      <c r="D26" s="248" t="s">
        <v>274</v>
      </c>
      <c r="E26" s="244">
        <v>2300</v>
      </c>
      <c r="F26" s="245">
        <v>0</v>
      </c>
      <c r="G26" s="246">
        <f t="shared" si="0"/>
        <v>0</v>
      </c>
      <c r="H26" s="244">
        <v>2300</v>
      </c>
      <c r="I26" s="247"/>
      <c r="J26" s="246">
        <f t="shared" si="1"/>
        <v>0</v>
      </c>
    </row>
    <row r="27" spans="1:10" ht="15.75">
      <c r="A27" s="252" t="s">
        <v>275</v>
      </c>
      <c r="B27" s="253"/>
      <c r="C27" s="254"/>
      <c r="D27" s="255"/>
      <c r="E27" s="256">
        <f aca="true" t="shared" si="2" ref="E27:J27">SUM(E9:E26)</f>
        <v>8780</v>
      </c>
      <c r="F27" s="257">
        <f t="shared" si="2"/>
        <v>0</v>
      </c>
      <c r="G27" s="258">
        <f t="shared" si="2"/>
        <v>0</v>
      </c>
      <c r="H27" s="256">
        <f t="shared" si="2"/>
        <v>8780</v>
      </c>
      <c r="I27" s="257">
        <f t="shared" si="2"/>
        <v>0</v>
      </c>
      <c r="J27" s="258">
        <f t="shared" si="2"/>
        <v>0</v>
      </c>
    </row>
    <row r="28" spans="1:10" ht="15.75">
      <c r="A28" s="575" t="s">
        <v>266</v>
      </c>
      <c r="B28" s="561">
        <v>35</v>
      </c>
      <c r="C28" s="564">
        <v>1</v>
      </c>
      <c r="D28" s="248" t="s">
        <v>271</v>
      </c>
      <c r="E28" s="244">
        <v>170</v>
      </c>
      <c r="F28" s="245"/>
      <c r="G28" s="246">
        <f aca="true" t="shared" si="3" ref="G28:G37">E28*F28/100</f>
        <v>0</v>
      </c>
      <c r="H28" s="244">
        <v>170</v>
      </c>
      <c r="I28" s="259"/>
      <c r="J28" s="246">
        <f aca="true" t="shared" si="4" ref="J28:J37">H28*I28/100</f>
        <v>0</v>
      </c>
    </row>
    <row r="29" spans="1:10" ht="15.75">
      <c r="A29" s="576"/>
      <c r="B29" s="562"/>
      <c r="C29" s="565"/>
      <c r="D29" s="248" t="s">
        <v>268</v>
      </c>
      <c r="E29" s="244">
        <v>140</v>
      </c>
      <c r="F29" s="245"/>
      <c r="G29" s="246">
        <f t="shared" si="3"/>
        <v>0</v>
      </c>
      <c r="H29" s="244">
        <v>140</v>
      </c>
      <c r="I29" s="259"/>
      <c r="J29" s="246">
        <f t="shared" si="4"/>
        <v>0</v>
      </c>
    </row>
    <row r="30" spans="1:10" ht="15.75">
      <c r="A30" s="576"/>
      <c r="B30" s="562"/>
      <c r="C30" s="566"/>
      <c r="D30" s="248" t="s">
        <v>269</v>
      </c>
      <c r="E30" s="244">
        <v>120</v>
      </c>
      <c r="F30" s="245"/>
      <c r="G30" s="246">
        <f t="shared" si="3"/>
        <v>0</v>
      </c>
      <c r="H30" s="244">
        <v>120</v>
      </c>
      <c r="I30" s="259"/>
      <c r="J30" s="246">
        <f t="shared" si="4"/>
        <v>0</v>
      </c>
    </row>
    <row r="31" spans="1:10" ht="15.75">
      <c r="A31" s="576"/>
      <c r="B31" s="562"/>
      <c r="C31" s="564">
        <v>2</v>
      </c>
      <c r="D31" s="248" t="s">
        <v>268</v>
      </c>
      <c r="E31" s="244">
        <v>180</v>
      </c>
      <c r="F31" s="245"/>
      <c r="G31" s="246">
        <f t="shared" si="3"/>
        <v>0</v>
      </c>
      <c r="H31" s="244">
        <v>180</v>
      </c>
      <c r="I31" s="259"/>
      <c r="J31" s="246">
        <f t="shared" si="4"/>
        <v>0</v>
      </c>
    </row>
    <row r="32" spans="1:10" ht="15.75">
      <c r="A32" s="576"/>
      <c r="B32" s="563"/>
      <c r="C32" s="566"/>
      <c r="D32" s="248" t="s">
        <v>269</v>
      </c>
      <c r="E32" s="244">
        <v>150</v>
      </c>
      <c r="F32" s="245"/>
      <c r="G32" s="246">
        <f t="shared" si="3"/>
        <v>0</v>
      </c>
      <c r="H32" s="244">
        <v>150</v>
      </c>
      <c r="I32" s="259"/>
      <c r="J32" s="246">
        <f t="shared" si="4"/>
        <v>0</v>
      </c>
    </row>
    <row r="33" spans="1:10" ht="15.75">
      <c r="A33" s="576"/>
      <c r="B33" s="561" t="s">
        <v>276</v>
      </c>
      <c r="C33" s="251" t="s">
        <v>274</v>
      </c>
      <c r="D33" s="248" t="s">
        <v>271</v>
      </c>
      <c r="E33" s="244">
        <v>160</v>
      </c>
      <c r="F33" s="245"/>
      <c r="G33" s="246">
        <f t="shared" si="3"/>
        <v>0</v>
      </c>
      <c r="H33" s="244">
        <v>160</v>
      </c>
      <c r="I33" s="259"/>
      <c r="J33" s="246">
        <f t="shared" si="4"/>
        <v>0</v>
      </c>
    </row>
    <row r="34" spans="1:10" ht="47.25">
      <c r="A34" s="576"/>
      <c r="B34" s="562"/>
      <c r="C34" s="251"/>
      <c r="D34" s="260" t="s">
        <v>277</v>
      </c>
      <c r="E34" s="244">
        <v>140</v>
      </c>
      <c r="F34" s="245"/>
      <c r="G34" s="246">
        <f t="shared" si="3"/>
        <v>0</v>
      </c>
      <c r="H34" s="244">
        <v>140</v>
      </c>
      <c r="I34" s="259">
        <v>15</v>
      </c>
      <c r="J34" s="246">
        <f t="shared" si="4"/>
        <v>21</v>
      </c>
    </row>
    <row r="35" spans="1:10" ht="31.5">
      <c r="A35" s="577"/>
      <c r="B35" s="563"/>
      <c r="C35" s="251"/>
      <c r="D35" s="260" t="s">
        <v>278</v>
      </c>
      <c r="E35" s="244">
        <v>110</v>
      </c>
      <c r="F35" s="245"/>
      <c r="G35" s="246">
        <f t="shared" si="3"/>
        <v>0</v>
      </c>
      <c r="H35" s="244">
        <v>110</v>
      </c>
      <c r="I35" s="259"/>
      <c r="J35" s="246">
        <f t="shared" si="4"/>
        <v>0</v>
      </c>
    </row>
    <row r="36" spans="1:10" ht="15.75">
      <c r="A36" s="558" t="s">
        <v>273</v>
      </c>
      <c r="B36" s="250" t="s">
        <v>279</v>
      </c>
      <c r="C36" s="251" t="s">
        <v>274</v>
      </c>
      <c r="D36" s="248" t="s">
        <v>274</v>
      </c>
      <c r="E36" s="244">
        <v>470</v>
      </c>
      <c r="F36" s="245"/>
      <c r="G36" s="246">
        <f t="shared" si="3"/>
        <v>0</v>
      </c>
      <c r="H36" s="244">
        <v>470</v>
      </c>
      <c r="I36" s="259"/>
      <c r="J36" s="246">
        <f t="shared" si="4"/>
        <v>0</v>
      </c>
    </row>
    <row r="37" spans="1:10" ht="15.75">
      <c r="A37" s="559"/>
      <c r="B37" s="250" t="s">
        <v>280</v>
      </c>
      <c r="C37" s="251" t="s">
        <v>274</v>
      </c>
      <c r="D37" s="248" t="s">
        <v>274</v>
      </c>
      <c r="E37" s="244">
        <v>350</v>
      </c>
      <c r="F37" s="245"/>
      <c r="G37" s="246">
        <f t="shared" si="3"/>
        <v>0</v>
      </c>
      <c r="H37" s="244">
        <v>350</v>
      </c>
      <c r="I37" s="259">
        <v>17.41</v>
      </c>
      <c r="J37" s="246">
        <f t="shared" si="4"/>
        <v>60.935</v>
      </c>
    </row>
    <row r="38" spans="1:10" ht="15.75">
      <c r="A38" s="252" t="s">
        <v>281</v>
      </c>
      <c r="B38" s="253"/>
      <c r="C38" s="254"/>
      <c r="D38" s="255"/>
      <c r="E38" s="256">
        <f aca="true" t="shared" si="5" ref="E38:J38">SUM(E28:E32)+E36</f>
        <v>1230</v>
      </c>
      <c r="F38" s="257">
        <f t="shared" si="5"/>
        <v>0</v>
      </c>
      <c r="G38" s="258">
        <f t="shared" si="5"/>
        <v>0</v>
      </c>
      <c r="H38" s="256">
        <f t="shared" si="5"/>
        <v>1230</v>
      </c>
      <c r="I38" s="257">
        <f t="shared" si="5"/>
        <v>0</v>
      </c>
      <c r="J38" s="258">
        <f t="shared" si="5"/>
        <v>0</v>
      </c>
    </row>
    <row r="39" spans="1:10" s="261" customFormat="1" ht="15.75">
      <c r="A39" s="252" t="s">
        <v>282</v>
      </c>
      <c r="B39" s="253"/>
      <c r="C39" s="254"/>
      <c r="D39" s="255"/>
      <c r="E39" s="256">
        <f aca="true" t="shared" si="6" ref="E39:J39">SUM(E33:E35)+E37</f>
        <v>760</v>
      </c>
      <c r="F39" s="257">
        <f t="shared" si="6"/>
        <v>0</v>
      </c>
      <c r="G39" s="258">
        <f t="shared" si="6"/>
        <v>0</v>
      </c>
      <c r="H39" s="256">
        <f t="shared" si="6"/>
        <v>760</v>
      </c>
      <c r="I39" s="257">
        <f t="shared" si="6"/>
        <v>32.41</v>
      </c>
      <c r="J39" s="258">
        <f t="shared" si="6"/>
        <v>81.935</v>
      </c>
    </row>
    <row r="40" spans="1:10" ht="15.75">
      <c r="A40" s="558" t="s">
        <v>266</v>
      </c>
      <c r="B40" s="561" t="s">
        <v>283</v>
      </c>
      <c r="C40" s="564" t="s">
        <v>274</v>
      </c>
      <c r="D40" s="248" t="s">
        <v>271</v>
      </c>
      <c r="E40" s="244">
        <v>260</v>
      </c>
      <c r="F40" s="245"/>
      <c r="G40" s="246">
        <f>E40*F40/100</f>
        <v>0</v>
      </c>
      <c r="H40" s="244">
        <v>260</v>
      </c>
      <c r="I40" s="259"/>
      <c r="J40" s="246">
        <f>H40*I40/100</f>
        <v>0</v>
      </c>
    </row>
    <row r="41" spans="1:10" ht="15.75">
      <c r="A41" s="560"/>
      <c r="B41" s="562"/>
      <c r="C41" s="565"/>
      <c r="D41" s="248" t="s">
        <v>277</v>
      </c>
      <c r="E41" s="244">
        <v>220</v>
      </c>
      <c r="F41" s="245"/>
      <c r="G41" s="246">
        <f>E41*F41/100</f>
        <v>0</v>
      </c>
      <c r="H41" s="244">
        <v>220</v>
      </c>
      <c r="I41" s="259">
        <v>1.25</v>
      </c>
      <c r="J41" s="246">
        <f>H41*I41/100</f>
        <v>2.75</v>
      </c>
    </row>
    <row r="42" spans="1:10" ht="15.75">
      <c r="A42" s="559"/>
      <c r="B42" s="563"/>
      <c r="C42" s="566"/>
      <c r="D42" s="248" t="s">
        <v>278</v>
      </c>
      <c r="E42" s="244">
        <v>150</v>
      </c>
      <c r="F42" s="245"/>
      <c r="G42" s="246">
        <f>E42*F42/100</f>
        <v>0</v>
      </c>
      <c r="H42" s="244">
        <v>150</v>
      </c>
      <c r="I42" s="259"/>
      <c r="J42" s="246">
        <f>H42*I42/100</f>
        <v>0</v>
      </c>
    </row>
    <row r="43" spans="1:10" ht="15.75">
      <c r="A43" s="262" t="s">
        <v>273</v>
      </c>
      <c r="B43" s="250" t="s">
        <v>284</v>
      </c>
      <c r="C43" s="251" t="s">
        <v>274</v>
      </c>
      <c r="D43" s="248" t="s">
        <v>274</v>
      </c>
      <c r="E43" s="244">
        <v>270</v>
      </c>
      <c r="F43" s="245"/>
      <c r="G43" s="246">
        <f>E43*F43/100</f>
        <v>0</v>
      </c>
      <c r="H43" s="244">
        <v>270</v>
      </c>
      <c r="I43" s="259">
        <v>1.36</v>
      </c>
      <c r="J43" s="246">
        <f>H43*I43/100</f>
        <v>3.6720000000000006</v>
      </c>
    </row>
    <row r="44" spans="1:10" ht="15.75">
      <c r="A44" s="252" t="s">
        <v>285</v>
      </c>
      <c r="B44" s="253"/>
      <c r="C44" s="254"/>
      <c r="D44" s="255"/>
      <c r="E44" s="256">
        <f aca="true" t="shared" si="7" ref="E44:J44">SUM(E40:E43)</f>
        <v>900</v>
      </c>
      <c r="F44" s="263">
        <f t="shared" si="7"/>
        <v>0</v>
      </c>
      <c r="G44" s="258">
        <f t="shared" si="7"/>
        <v>0</v>
      </c>
      <c r="H44" s="256">
        <f t="shared" si="7"/>
        <v>900</v>
      </c>
      <c r="I44" s="263">
        <f t="shared" si="7"/>
        <v>2.6100000000000003</v>
      </c>
      <c r="J44" s="258">
        <f t="shared" si="7"/>
        <v>6.422000000000001</v>
      </c>
    </row>
    <row r="45" spans="1:10" ht="15.75">
      <c r="A45" s="567" t="s">
        <v>286</v>
      </c>
      <c r="B45" s="568"/>
      <c r="C45" s="264" t="s">
        <v>54</v>
      </c>
      <c r="D45" s="265"/>
      <c r="E45" s="266"/>
      <c r="F45" s="267">
        <f>F46+F47+F48+F49</f>
        <v>0</v>
      </c>
      <c r="G45" s="258">
        <f>G46+G47+G48+G49</f>
        <v>0</v>
      </c>
      <c r="H45" s="268"/>
      <c r="I45" s="267">
        <f>I46+I47+I48+I49</f>
        <v>35.019999999999996</v>
      </c>
      <c r="J45" s="258">
        <f>J46+J47+J48+J49</f>
        <v>88.357</v>
      </c>
    </row>
    <row r="46" spans="1:10" ht="15.75">
      <c r="A46" s="569"/>
      <c r="B46" s="570"/>
      <c r="C46" s="269" t="s">
        <v>7</v>
      </c>
      <c r="D46" s="270"/>
      <c r="E46" s="271"/>
      <c r="F46" s="257">
        <f>F27</f>
        <v>0</v>
      </c>
      <c r="G46" s="258">
        <f>G27</f>
        <v>0</v>
      </c>
      <c r="H46" s="272"/>
      <c r="I46" s="257">
        <f>I27</f>
        <v>0</v>
      </c>
      <c r="J46" s="258">
        <f>J27</f>
        <v>0</v>
      </c>
    </row>
    <row r="47" spans="1:10" ht="15.75">
      <c r="A47" s="569"/>
      <c r="B47" s="570"/>
      <c r="C47" s="269" t="s">
        <v>8</v>
      </c>
      <c r="D47" s="270"/>
      <c r="E47" s="271"/>
      <c r="F47" s="257">
        <f>F38</f>
        <v>0</v>
      </c>
      <c r="G47" s="258">
        <f>G38</f>
        <v>0</v>
      </c>
      <c r="H47" s="272"/>
      <c r="I47" s="257">
        <f>I38</f>
        <v>0</v>
      </c>
      <c r="J47" s="258">
        <f>J38</f>
        <v>0</v>
      </c>
    </row>
    <row r="48" spans="1:10" ht="15.75">
      <c r="A48" s="569"/>
      <c r="B48" s="570"/>
      <c r="C48" s="269" t="s">
        <v>9</v>
      </c>
      <c r="D48" s="270"/>
      <c r="E48" s="271"/>
      <c r="F48" s="257">
        <f>F39</f>
        <v>0</v>
      </c>
      <c r="G48" s="258">
        <f>G39</f>
        <v>0</v>
      </c>
      <c r="H48" s="272"/>
      <c r="I48" s="257">
        <f>I39</f>
        <v>32.41</v>
      </c>
      <c r="J48" s="258">
        <f>J39</f>
        <v>81.935</v>
      </c>
    </row>
    <row r="49" spans="1:10" s="249" customFormat="1" ht="16.5" thickBot="1">
      <c r="A49" s="571"/>
      <c r="B49" s="572"/>
      <c r="C49" s="273" t="s">
        <v>10</v>
      </c>
      <c r="D49" s="274"/>
      <c r="E49" s="275"/>
      <c r="F49" s="276">
        <f>F44</f>
        <v>0</v>
      </c>
      <c r="G49" s="277">
        <f>G44</f>
        <v>0</v>
      </c>
      <c r="H49" s="278"/>
      <c r="I49" s="276">
        <f>I44</f>
        <v>2.6100000000000003</v>
      </c>
      <c r="J49" s="277">
        <f>J44</f>
        <v>6.422000000000001</v>
      </c>
    </row>
    <row r="50" spans="1:10" ht="16.5" customHeight="1">
      <c r="A50" s="237"/>
      <c r="B50" s="237"/>
      <c r="C50" s="237"/>
      <c r="D50" s="237"/>
      <c r="E50" s="237"/>
      <c r="F50" s="237"/>
      <c r="G50" s="237"/>
      <c r="H50" s="237"/>
      <c r="I50" s="237"/>
      <c r="J50" s="237"/>
    </row>
    <row r="51" spans="1:10" s="281" customFormat="1" ht="34.5" customHeight="1">
      <c r="A51" s="279"/>
      <c r="B51" s="557" t="str">
        <f>Лист1!A19</f>
        <v>Генеральный директор</v>
      </c>
      <c r="C51" s="557"/>
      <c r="D51" s="557"/>
      <c r="E51" s="280"/>
      <c r="F51" s="280"/>
      <c r="G51" s="280"/>
      <c r="H51" s="557" t="str">
        <f>Лист1!A20</f>
        <v>Тихонова Т.Е.</v>
      </c>
      <c r="I51" s="557"/>
      <c r="J51" s="280"/>
    </row>
    <row r="52" spans="1:10" ht="12.75" customHeight="1">
      <c r="A52" s="282"/>
      <c r="B52" s="283"/>
      <c r="C52" s="284"/>
      <c r="D52" s="285"/>
      <c r="E52" s="285"/>
      <c r="F52" s="285"/>
      <c r="G52" s="285"/>
      <c r="H52" s="285"/>
      <c r="I52" s="285"/>
      <c r="J52" s="285"/>
    </row>
    <row r="53" spans="1:10" ht="12.75">
      <c r="A53" s="282"/>
      <c r="B53" s="286"/>
      <c r="C53" s="287"/>
      <c r="D53" s="287"/>
      <c r="E53" s="287"/>
      <c r="F53" s="287"/>
      <c r="G53" s="287"/>
      <c r="H53" s="287"/>
      <c r="I53" s="287"/>
      <c r="J53" s="287"/>
    </row>
    <row r="54" spans="1:10" ht="12.75">
      <c r="A54" s="282"/>
      <c r="B54" s="288"/>
      <c r="C54" s="289"/>
      <c r="D54" s="287"/>
      <c r="E54" s="287"/>
      <c r="F54" s="289"/>
      <c r="G54" s="289"/>
      <c r="H54" s="289"/>
      <c r="I54" s="287"/>
      <c r="J54" s="287"/>
    </row>
    <row r="55" spans="1:10" ht="12.75">
      <c r="A55" s="282"/>
      <c r="B55" s="288"/>
      <c r="C55" s="289"/>
      <c r="D55" s="287"/>
      <c r="E55" s="290"/>
      <c r="F55" s="291"/>
      <c r="G55" s="289"/>
      <c r="H55" s="289"/>
      <c r="I55" s="287"/>
      <c r="J55" s="290"/>
    </row>
    <row r="56" spans="1:10" ht="12.75">
      <c r="A56" s="282"/>
      <c r="B56" s="288"/>
      <c r="C56" s="289"/>
      <c r="D56" s="287"/>
      <c r="E56" s="292"/>
      <c r="F56" s="292"/>
      <c r="G56" s="293"/>
      <c r="H56" s="293"/>
      <c r="I56" s="287"/>
      <c r="J56" s="292"/>
    </row>
    <row r="57" spans="1:10" ht="12.75">
      <c r="A57" s="282"/>
      <c r="B57" s="288"/>
      <c r="C57" s="289"/>
      <c r="D57" s="289"/>
      <c r="E57" s="289"/>
      <c r="F57" s="293"/>
      <c r="G57" s="293"/>
      <c r="H57" s="293"/>
      <c r="I57" s="289"/>
      <c r="J57" s="289"/>
    </row>
    <row r="58" spans="1:10" ht="12.75">
      <c r="A58" s="282"/>
      <c r="B58" s="288"/>
      <c r="C58" s="289"/>
      <c r="D58" s="287"/>
      <c r="E58" s="294"/>
      <c r="F58" s="292"/>
      <c r="G58" s="289"/>
      <c r="H58" s="289"/>
      <c r="I58" s="287"/>
      <c r="J58" s="294"/>
    </row>
    <row r="59" spans="1:10" ht="12.75">
      <c r="A59" s="282"/>
      <c r="B59" s="288"/>
      <c r="C59" s="289"/>
      <c r="D59" s="287"/>
      <c r="E59" s="234"/>
      <c r="F59" s="295"/>
      <c r="G59" s="296"/>
      <c r="H59" s="296"/>
      <c r="I59" s="287"/>
      <c r="J59" s="234"/>
    </row>
    <row r="60" spans="1:10" ht="12.75">
      <c r="A60" s="282"/>
      <c r="B60" s="288"/>
      <c r="C60" s="289"/>
      <c r="D60" s="287"/>
      <c r="E60" s="297"/>
      <c r="F60" s="293"/>
      <c r="G60" s="293"/>
      <c r="H60" s="293"/>
      <c r="I60" s="287"/>
      <c r="J60" s="297"/>
    </row>
    <row r="61" spans="1:10" ht="12.75">
      <c r="A61" s="282"/>
      <c r="B61" s="288"/>
      <c r="C61" s="290"/>
      <c r="D61" s="287"/>
      <c r="E61" s="287"/>
      <c r="F61" s="293"/>
      <c r="G61" s="293"/>
      <c r="H61" s="293"/>
      <c r="I61" s="287"/>
      <c r="J61" s="287"/>
    </row>
    <row r="62" spans="1:10" ht="20.25" customHeight="1">
      <c r="A62" s="298"/>
      <c r="B62" s="288"/>
      <c r="C62" s="299"/>
      <c r="D62" s="287"/>
      <c r="E62" s="300"/>
      <c r="F62" s="300"/>
      <c r="G62" s="300"/>
      <c r="H62" s="300"/>
      <c r="I62" s="287"/>
      <c r="J62" s="300"/>
    </row>
    <row r="63" spans="1:10" ht="21.75" customHeight="1">
      <c r="A63" s="301"/>
      <c r="B63" s="288"/>
      <c r="C63" s="299"/>
      <c r="D63" s="287"/>
      <c r="E63" s="290"/>
      <c r="F63" s="291"/>
      <c r="G63" s="291"/>
      <c r="H63" s="291"/>
      <c r="I63" s="287"/>
      <c r="J63" s="290"/>
    </row>
    <row r="64" spans="1:10" ht="21.75" customHeight="1">
      <c r="A64" s="301"/>
      <c r="B64" s="288"/>
      <c r="C64" s="299"/>
      <c r="D64" s="287"/>
      <c r="E64" s="302"/>
      <c r="F64" s="289"/>
      <c r="G64" s="289"/>
      <c r="H64" s="289"/>
      <c r="I64" s="287"/>
      <c r="J64" s="302"/>
    </row>
    <row r="65" spans="1:10" ht="26.25" customHeight="1">
      <c r="A65" s="301"/>
      <c r="B65" s="303"/>
      <c r="C65" s="291"/>
      <c r="D65" s="287"/>
      <c r="E65" s="292"/>
      <c r="F65" s="292"/>
      <c r="G65" s="292"/>
      <c r="H65" s="292"/>
      <c r="I65" s="287"/>
      <c r="J65" s="292"/>
    </row>
    <row r="66" spans="1:10" ht="49.5" customHeight="1">
      <c r="A66" s="304"/>
      <c r="B66" s="304"/>
      <c r="C66" s="304"/>
      <c r="D66" s="304"/>
      <c r="E66" s="304"/>
      <c r="F66" s="304"/>
      <c r="G66" s="304"/>
      <c r="H66" s="304"/>
      <c r="I66" s="304"/>
      <c r="J66" s="304"/>
    </row>
    <row r="67" spans="1:10" ht="27.75" customHeight="1">
      <c r="A67" s="289"/>
      <c r="B67" s="289"/>
      <c r="C67" s="304"/>
      <c r="D67" s="305"/>
      <c r="E67" s="305"/>
      <c r="F67" s="305"/>
      <c r="G67" s="305"/>
      <c r="H67" s="305"/>
      <c r="I67" s="305"/>
      <c r="J67" s="305"/>
    </row>
    <row r="68" spans="1:10" ht="12.75">
      <c r="A68" s="289"/>
      <c r="B68" s="289"/>
      <c r="C68" s="291"/>
      <c r="D68" s="291"/>
      <c r="E68" s="291"/>
      <c r="F68" s="291"/>
      <c r="G68" s="291"/>
      <c r="H68" s="291"/>
      <c r="I68" s="291"/>
      <c r="J68" s="291"/>
    </row>
    <row r="69" spans="1:10" ht="12.75">
      <c r="A69" s="289"/>
      <c r="B69" s="289"/>
      <c r="C69" s="289"/>
      <c r="D69" s="289"/>
      <c r="E69" s="289"/>
      <c r="F69" s="289"/>
      <c r="G69" s="289"/>
      <c r="H69" s="289"/>
      <c r="I69" s="289"/>
      <c r="J69" s="289"/>
    </row>
    <row r="70" spans="1:10" ht="12.75">
      <c r="A70" s="289"/>
      <c r="B70" s="289"/>
      <c r="C70" s="289"/>
      <c r="D70" s="289"/>
      <c r="E70" s="289"/>
      <c r="F70" s="289"/>
      <c r="G70" s="289"/>
      <c r="H70" s="289"/>
      <c r="I70" s="289"/>
      <c r="J70" s="289"/>
    </row>
    <row r="71" spans="1:10" ht="12.75">
      <c r="A71" s="289"/>
      <c r="B71" s="289"/>
      <c r="C71" s="289"/>
      <c r="D71" s="289"/>
      <c r="E71" s="289"/>
      <c r="F71" s="289"/>
      <c r="G71" s="289"/>
      <c r="H71" s="289"/>
      <c r="I71" s="289"/>
      <c r="J71" s="289"/>
    </row>
    <row r="72" spans="1:10" ht="12.75">
      <c r="A72" s="289"/>
      <c r="B72" s="289"/>
      <c r="C72" s="289"/>
      <c r="D72" s="289"/>
      <c r="E72" s="289"/>
      <c r="F72" s="289"/>
      <c r="G72" s="289"/>
      <c r="H72" s="289"/>
      <c r="I72" s="289"/>
      <c r="J72" s="289"/>
    </row>
    <row r="73" spans="1:10" ht="12.75">
      <c r="A73" s="289"/>
      <c r="B73" s="289"/>
      <c r="C73" s="289"/>
      <c r="D73" s="289"/>
      <c r="E73" s="289"/>
      <c r="F73" s="289"/>
      <c r="G73" s="289"/>
      <c r="H73" s="289"/>
      <c r="I73" s="289"/>
      <c r="J73" s="289"/>
    </row>
    <row r="74" spans="1:10" ht="12.75">
      <c r="A74" s="289"/>
      <c r="B74" s="289"/>
      <c r="C74" s="289"/>
      <c r="D74" s="289"/>
      <c r="E74" s="289"/>
      <c r="F74" s="289"/>
      <c r="G74" s="289"/>
      <c r="H74" s="289"/>
      <c r="I74" s="289"/>
      <c r="J74" s="289"/>
    </row>
    <row r="75" spans="1:10" ht="12.75">
      <c r="A75" s="289"/>
      <c r="B75" s="289"/>
      <c r="C75" s="289"/>
      <c r="D75" s="289"/>
      <c r="E75" s="289"/>
      <c r="F75" s="289"/>
      <c r="G75" s="289"/>
      <c r="H75" s="289"/>
      <c r="I75" s="289"/>
      <c r="J75" s="289"/>
    </row>
    <row r="76" spans="1:10" ht="12.75">
      <c r="A76" s="289"/>
      <c r="B76" s="289"/>
      <c r="C76" s="289"/>
      <c r="D76" s="289"/>
      <c r="E76" s="289"/>
      <c r="F76" s="289"/>
      <c r="G76" s="289"/>
      <c r="H76" s="289"/>
      <c r="I76" s="289"/>
      <c r="J76" s="289"/>
    </row>
    <row r="77" spans="1:10" ht="12.75">
      <c r="A77" s="289"/>
      <c r="B77" s="289"/>
      <c r="C77" s="289"/>
      <c r="D77" s="289"/>
      <c r="E77" s="289"/>
      <c r="F77" s="289"/>
      <c r="G77" s="289"/>
      <c r="H77" s="289"/>
      <c r="I77" s="289"/>
      <c r="J77" s="289"/>
    </row>
    <row r="78" spans="1:10" ht="12.75">
      <c r="A78" s="289"/>
      <c r="B78" s="289"/>
      <c r="C78" s="289"/>
      <c r="D78" s="289"/>
      <c r="E78" s="289"/>
      <c r="F78" s="289"/>
      <c r="G78" s="289"/>
      <c r="H78" s="289"/>
      <c r="I78" s="289"/>
      <c r="J78" s="289"/>
    </row>
    <row r="79" spans="1:10" ht="12.75">
      <c r="A79" s="289"/>
      <c r="B79" s="289"/>
      <c r="C79" s="289"/>
      <c r="D79" s="289"/>
      <c r="E79" s="289"/>
      <c r="F79" s="289"/>
      <c r="G79" s="289"/>
      <c r="H79" s="289"/>
      <c r="I79" s="289"/>
      <c r="J79" s="289"/>
    </row>
    <row r="80" spans="1:10" ht="12.75">
      <c r="A80" s="289"/>
      <c r="B80" s="289"/>
      <c r="C80" s="289"/>
      <c r="D80" s="289"/>
      <c r="E80" s="289"/>
      <c r="F80" s="289"/>
      <c r="G80" s="289"/>
      <c r="H80" s="289"/>
      <c r="I80" s="289"/>
      <c r="J80" s="289"/>
    </row>
    <row r="81" spans="1:10" ht="12.75">
      <c r="A81" s="289"/>
      <c r="B81" s="289"/>
      <c r="C81" s="289"/>
      <c r="D81" s="289"/>
      <c r="E81" s="289"/>
      <c r="F81" s="289"/>
      <c r="G81" s="289"/>
      <c r="H81" s="289"/>
      <c r="I81" s="289"/>
      <c r="J81" s="289"/>
    </row>
    <row r="82" spans="1:10" ht="12.75">
      <c r="A82" s="289"/>
      <c r="B82" s="289"/>
      <c r="C82" s="289"/>
      <c r="D82" s="289"/>
      <c r="E82" s="289"/>
      <c r="F82" s="289"/>
      <c r="G82" s="289"/>
      <c r="H82" s="289"/>
      <c r="I82" s="289"/>
      <c r="J82" s="289"/>
    </row>
    <row r="83" spans="1:10" ht="12.75">
      <c r="A83" s="289"/>
      <c r="B83" s="289"/>
      <c r="C83" s="289"/>
      <c r="D83" s="289"/>
      <c r="E83" s="289"/>
      <c r="F83" s="289"/>
      <c r="G83" s="289"/>
      <c r="H83" s="289"/>
      <c r="I83" s="289"/>
      <c r="J83" s="289"/>
    </row>
    <row r="84" spans="1:10" ht="12.75">
      <c r="A84" s="289"/>
      <c r="B84" s="289"/>
      <c r="C84" s="289"/>
      <c r="D84" s="289"/>
      <c r="E84" s="289"/>
      <c r="F84" s="289"/>
      <c r="G84" s="289"/>
      <c r="H84" s="289"/>
      <c r="I84" s="289"/>
      <c r="J84" s="289"/>
    </row>
    <row r="85" spans="1:10" ht="12.75">
      <c r="A85" s="289"/>
      <c r="B85" s="289"/>
      <c r="C85" s="289"/>
      <c r="D85" s="289"/>
      <c r="E85" s="289"/>
      <c r="F85" s="289"/>
      <c r="G85" s="289"/>
      <c r="H85" s="289"/>
      <c r="I85" s="289"/>
      <c r="J85" s="289"/>
    </row>
    <row r="86" spans="1:10" ht="12.75">
      <c r="A86" s="289"/>
      <c r="B86" s="289"/>
      <c r="C86" s="289"/>
      <c r="D86" s="289"/>
      <c r="E86" s="289"/>
      <c r="F86" s="289"/>
      <c r="G86" s="289"/>
      <c r="H86" s="289"/>
      <c r="I86" s="289"/>
      <c r="J86" s="289"/>
    </row>
    <row r="87" spans="1:10" ht="12.75">
      <c r="A87" s="289"/>
      <c r="B87" s="289"/>
      <c r="C87" s="289"/>
      <c r="D87" s="289"/>
      <c r="E87" s="289"/>
      <c r="F87" s="289"/>
      <c r="G87" s="289"/>
      <c r="H87" s="289"/>
      <c r="I87" s="289"/>
      <c r="J87" s="289"/>
    </row>
    <row r="88" spans="1:10" ht="12.75">
      <c r="A88" s="289"/>
      <c r="B88" s="289"/>
      <c r="C88" s="289"/>
      <c r="D88" s="289"/>
      <c r="E88" s="289"/>
      <c r="F88" s="289"/>
      <c r="G88" s="289"/>
      <c r="H88" s="289"/>
      <c r="I88" s="289"/>
      <c r="J88" s="289"/>
    </row>
    <row r="89" spans="1:10" ht="12.75">
      <c r="A89" s="289"/>
      <c r="B89" s="289"/>
      <c r="C89" s="289"/>
      <c r="D89" s="289"/>
      <c r="E89" s="289"/>
      <c r="F89" s="289"/>
      <c r="G89" s="289"/>
      <c r="H89" s="289"/>
      <c r="I89" s="289"/>
      <c r="J89" s="289"/>
    </row>
    <row r="90" spans="1:10" ht="12.75">
      <c r="A90" s="289"/>
      <c r="B90" s="289"/>
      <c r="C90" s="289"/>
      <c r="D90" s="289"/>
      <c r="E90" s="289"/>
      <c r="F90" s="289"/>
      <c r="G90" s="289"/>
      <c r="H90" s="289"/>
      <c r="I90" s="289"/>
      <c r="J90" s="289"/>
    </row>
    <row r="91" spans="1:10" ht="12.75">
      <c r="A91" s="289"/>
      <c r="B91" s="289"/>
      <c r="C91" s="289"/>
      <c r="D91" s="289"/>
      <c r="E91" s="289"/>
      <c r="F91" s="289"/>
      <c r="G91" s="289"/>
      <c r="H91" s="289"/>
      <c r="I91" s="289"/>
      <c r="J91" s="289"/>
    </row>
    <row r="92" spans="1:10" ht="12.75">
      <c r="A92" s="289"/>
      <c r="B92" s="289"/>
      <c r="C92" s="289"/>
      <c r="D92" s="289"/>
      <c r="E92" s="289"/>
      <c r="F92" s="289"/>
      <c r="G92" s="289"/>
      <c r="H92" s="289"/>
      <c r="I92" s="289"/>
      <c r="J92" s="289"/>
    </row>
    <row r="93" spans="1:10" ht="12.75">
      <c r="A93" s="289"/>
      <c r="B93" s="289"/>
      <c r="C93" s="289"/>
      <c r="D93" s="289"/>
      <c r="E93" s="289"/>
      <c r="F93" s="289"/>
      <c r="G93" s="289"/>
      <c r="H93" s="289"/>
      <c r="I93" s="289"/>
      <c r="J93" s="289"/>
    </row>
    <row r="94" spans="1:10" ht="12.75">
      <c r="A94" s="289"/>
      <c r="B94" s="289"/>
      <c r="C94" s="289"/>
      <c r="D94" s="289"/>
      <c r="E94" s="289"/>
      <c r="F94" s="289"/>
      <c r="G94" s="289"/>
      <c r="H94" s="289"/>
      <c r="I94" s="289"/>
      <c r="J94" s="289"/>
    </row>
    <row r="95" spans="1:10" ht="12.75">
      <c r="A95" s="289"/>
      <c r="B95" s="289"/>
      <c r="C95" s="289"/>
      <c r="D95" s="289"/>
      <c r="E95" s="289"/>
      <c r="F95" s="289"/>
      <c r="G95" s="289"/>
      <c r="H95" s="289"/>
      <c r="I95" s="289"/>
      <c r="J95" s="289"/>
    </row>
    <row r="96" spans="1:10" ht="12.75">
      <c r="A96" s="289"/>
      <c r="B96" s="289"/>
      <c r="C96" s="289"/>
      <c r="D96" s="289"/>
      <c r="E96" s="289"/>
      <c r="F96" s="289"/>
      <c r="G96" s="289"/>
      <c r="H96" s="289"/>
      <c r="I96" s="289"/>
      <c r="J96" s="289"/>
    </row>
    <row r="97" spans="1:10" ht="12.75">
      <c r="A97" s="289"/>
      <c r="B97" s="289"/>
      <c r="C97" s="289"/>
      <c r="D97" s="289"/>
      <c r="E97" s="289"/>
      <c r="F97" s="289"/>
      <c r="G97" s="289"/>
      <c r="H97" s="289"/>
      <c r="I97" s="289"/>
      <c r="J97" s="289"/>
    </row>
    <row r="98" spans="1:10" ht="12.75">
      <c r="A98" s="289"/>
      <c r="B98" s="289"/>
      <c r="C98" s="289"/>
      <c r="D98" s="289"/>
      <c r="E98" s="289"/>
      <c r="F98" s="289"/>
      <c r="G98" s="289"/>
      <c r="H98" s="289"/>
      <c r="I98" s="289"/>
      <c r="J98" s="289"/>
    </row>
    <row r="99" spans="1:10" ht="12.75">
      <c r="A99" s="289"/>
      <c r="B99" s="289"/>
      <c r="C99" s="289"/>
      <c r="D99" s="289"/>
      <c r="E99" s="289"/>
      <c r="F99" s="289"/>
      <c r="G99" s="289"/>
      <c r="H99" s="289"/>
      <c r="I99" s="289"/>
      <c r="J99" s="289"/>
    </row>
    <row r="100" spans="1:10" ht="12.75">
      <c r="A100" s="289"/>
      <c r="B100" s="289"/>
      <c r="C100" s="289"/>
      <c r="D100" s="289"/>
      <c r="E100" s="289"/>
      <c r="F100" s="289"/>
      <c r="G100" s="289"/>
      <c r="H100" s="289"/>
      <c r="I100" s="289"/>
      <c r="J100" s="289"/>
    </row>
    <row r="101" spans="1:10" ht="12.75">
      <c r="A101" s="289"/>
      <c r="B101" s="289"/>
      <c r="C101" s="289"/>
      <c r="D101" s="289"/>
      <c r="E101" s="289"/>
      <c r="F101" s="289"/>
      <c r="G101" s="289"/>
      <c r="H101" s="289"/>
      <c r="I101" s="289"/>
      <c r="J101" s="289"/>
    </row>
    <row r="102" spans="1:10" ht="12.75">
      <c r="A102" s="289"/>
      <c r="B102" s="289"/>
      <c r="C102" s="289"/>
      <c r="D102" s="289"/>
      <c r="E102" s="289"/>
      <c r="F102" s="289"/>
      <c r="G102" s="289"/>
      <c r="H102" s="289"/>
      <c r="I102" s="289"/>
      <c r="J102" s="289"/>
    </row>
    <row r="103" spans="1:10" ht="12.75">
      <c r="A103" s="289"/>
      <c r="B103" s="289"/>
      <c r="C103" s="289"/>
      <c r="D103" s="289"/>
      <c r="E103" s="289"/>
      <c r="F103" s="289"/>
      <c r="G103" s="289"/>
      <c r="H103" s="289"/>
      <c r="I103" s="289"/>
      <c r="J103" s="289"/>
    </row>
    <row r="104" spans="1:10" ht="12.75">
      <c r="A104" s="289"/>
      <c r="B104" s="289"/>
      <c r="C104" s="289"/>
      <c r="D104" s="289"/>
      <c r="E104" s="289"/>
      <c r="F104" s="289"/>
      <c r="G104" s="289"/>
      <c r="H104" s="289"/>
      <c r="I104" s="289"/>
      <c r="J104" s="289"/>
    </row>
    <row r="105" spans="1:10" ht="12.75">
      <c r="A105" s="289"/>
      <c r="B105" s="289"/>
      <c r="C105" s="289"/>
      <c r="D105" s="289"/>
      <c r="E105" s="289"/>
      <c r="F105" s="289"/>
      <c r="G105" s="289"/>
      <c r="H105" s="289"/>
      <c r="I105" s="289"/>
      <c r="J105" s="289"/>
    </row>
    <row r="106" spans="1:10" ht="12.75">
      <c r="A106" s="289"/>
      <c r="B106" s="289"/>
      <c r="C106" s="289"/>
      <c r="D106" s="289"/>
      <c r="E106" s="289"/>
      <c r="F106" s="289"/>
      <c r="G106" s="289"/>
      <c r="H106" s="289"/>
      <c r="I106" s="289"/>
      <c r="J106" s="289"/>
    </row>
    <row r="107" spans="1:10" ht="12.75">
      <c r="A107" s="289"/>
      <c r="B107" s="289"/>
      <c r="C107" s="289"/>
      <c r="D107" s="289"/>
      <c r="E107" s="289"/>
      <c r="F107" s="289"/>
      <c r="G107" s="289"/>
      <c r="H107" s="289"/>
      <c r="I107" s="289"/>
      <c r="J107" s="289"/>
    </row>
    <row r="108" spans="1:10" ht="12.75">
      <c r="A108" s="289"/>
      <c r="B108" s="289"/>
      <c r="C108" s="289"/>
      <c r="D108" s="289"/>
      <c r="E108" s="289"/>
      <c r="F108" s="289"/>
      <c r="G108" s="289"/>
      <c r="H108" s="289"/>
      <c r="I108" s="289"/>
      <c r="J108" s="289"/>
    </row>
    <row r="109" spans="1:10" ht="12.75">
      <c r="A109" s="289"/>
      <c r="B109" s="289"/>
      <c r="C109" s="289"/>
      <c r="D109" s="289"/>
      <c r="E109" s="289"/>
      <c r="F109" s="289"/>
      <c r="G109" s="289"/>
      <c r="H109" s="289"/>
      <c r="I109" s="289"/>
      <c r="J109" s="289"/>
    </row>
    <row r="110" spans="1:10" ht="12.75">
      <c r="A110" s="289"/>
      <c r="B110" s="289"/>
      <c r="C110" s="289"/>
      <c r="D110" s="289"/>
      <c r="E110" s="289"/>
      <c r="F110" s="289"/>
      <c r="G110" s="289"/>
      <c r="H110" s="289"/>
      <c r="I110" s="289"/>
      <c r="J110" s="289"/>
    </row>
    <row r="111" spans="1:10" ht="12.75">
      <c r="A111" s="289"/>
      <c r="B111" s="289"/>
      <c r="C111" s="289"/>
      <c r="D111" s="289"/>
      <c r="E111" s="289"/>
      <c r="F111" s="289"/>
      <c r="G111" s="289"/>
      <c r="H111" s="289"/>
      <c r="I111" s="289"/>
      <c r="J111" s="289"/>
    </row>
    <row r="112" spans="1:10" ht="12.75">
      <c r="A112" s="289"/>
      <c r="B112" s="289"/>
      <c r="C112" s="289"/>
      <c r="D112" s="289"/>
      <c r="E112" s="289"/>
      <c r="F112" s="289"/>
      <c r="G112" s="289"/>
      <c r="H112" s="289"/>
      <c r="I112" s="289"/>
      <c r="J112" s="289"/>
    </row>
    <row r="113" spans="1:10" ht="12.75">
      <c r="A113" s="289"/>
      <c r="B113" s="289"/>
      <c r="C113" s="289"/>
      <c r="D113" s="289"/>
      <c r="E113" s="289"/>
      <c r="F113" s="289"/>
      <c r="G113" s="289"/>
      <c r="H113" s="289"/>
      <c r="I113" s="289"/>
      <c r="J113" s="289"/>
    </row>
    <row r="114" spans="1:10" ht="12.75">
      <c r="A114" s="289"/>
      <c r="B114" s="289"/>
      <c r="C114" s="289"/>
      <c r="D114" s="289"/>
      <c r="E114" s="289"/>
      <c r="F114" s="289"/>
      <c r="G114" s="289"/>
      <c r="H114" s="289"/>
      <c r="I114" s="289"/>
      <c r="J114" s="289"/>
    </row>
    <row r="115" spans="1:10" ht="12.75">
      <c r="A115" s="289"/>
      <c r="B115" s="289"/>
      <c r="C115" s="289"/>
      <c r="D115" s="289"/>
      <c r="E115" s="289"/>
      <c r="F115" s="289"/>
      <c r="G115" s="289"/>
      <c r="H115" s="289"/>
      <c r="I115" s="289"/>
      <c r="J115" s="289"/>
    </row>
    <row r="116" spans="1:10" ht="12.75">
      <c r="A116" s="289"/>
      <c r="B116" s="289"/>
      <c r="C116" s="289"/>
      <c r="D116" s="289"/>
      <c r="E116" s="289"/>
      <c r="F116" s="289"/>
      <c r="G116" s="289"/>
      <c r="H116" s="289"/>
      <c r="I116" s="289"/>
      <c r="J116" s="289"/>
    </row>
    <row r="117" spans="1:10" ht="12.75">
      <c r="A117" s="289"/>
      <c r="B117" s="289"/>
      <c r="C117" s="289"/>
      <c r="D117" s="289"/>
      <c r="E117" s="289"/>
      <c r="F117" s="289"/>
      <c r="G117" s="289"/>
      <c r="H117" s="289"/>
      <c r="I117" s="289"/>
      <c r="J117" s="289"/>
    </row>
    <row r="118" spans="1:10" ht="12.75">
      <c r="A118" s="289"/>
      <c r="B118" s="289"/>
      <c r="C118" s="289"/>
      <c r="D118" s="289"/>
      <c r="E118" s="289"/>
      <c r="F118" s="289"/>
      <c r="G118" s="289"/>
      <c r="H118" s="289"/>
      <c r="I118" s="289"/>
      <c r="J118" s="289"/>
    </row>
    <row r="119" spans="1:10" ht="12.75">
      <c r="A119" s="289"/>
      <c r="B119" s="289"/>
      <c r="C119" s="289"/>
      <c r="D119" s="289"/>
      <c r="E119" s="289"/>
      <c r="F119" s="289"/>
      <c r="G119" s="289"/>
      <c r="H119" s="289"/>
      <c r="I119" s="289"/>
      <c r="J119" s="289"/>
    </row>
    <row r="120" spans="1:10" ht="12.75">
      <c r="A120" s="289"/>
      <c r="B120" s="289"/>
      <c r="C120" s="289"/>
      <c r="D120" s="289"/>
      <c r="E120" s="289"/>
      <c r="F120" s="289"/>
      <c r="G120" s="289"/>
      <c r="H120" s="289"/>
      <c r="I120" s="289"/>
      <c r="J120" s="289"/>
    </row>
    <row r="121" spans="1:10" ht="12.75">
      <c r="A121" s="289"/>
      <c r="B121" s="289"/>
      <c r="C121" s="289"/>
      <c r="D121" s="289"/>
      <c r="E121" s="289"/>
      <c r="F121" s="289"/>
      <c r="G121" s="289"/>
      <c r="H121" s="289"/>
      <c r="I121" s="289"/>
      <c r="J121" s="289"/>
    </row>
    <row r="122" spans="1:10" ht="12.75">
      <c r="A122" s="289"/>
      <c r="B122" s="289"/>
      <c r="C122" s="289"/>
      <c r="D122" s="289"/>
      <c r="E122" s="289"/>
      <c r="F122" s="289"/>
      <c r="G122" s="289"/>
      <c r="H122" s="289"/>
      <c r="I122" s="289"/>
      <c r="J122" s="289"/>
    </row>
    <row r="123" spans="1:10" ht="12.75">
      <c r="A123" s="289"/>
      <c r="B123" s="289"/>
      <c r="C123" s="289"/>
      <c r="D123" s="289"/>
      <c r="E123" s="289"/>
      <c r="F123" s="289"/>
      <c r="G123" s="289"/>
      <c r="H123" s="289"/>
      <c r="I123" s="289"/>
      <c r="J123" s="289"/>
    </row>
    <row r="124" spans="1:10" ht="12.75">
      <c r="A124" s="289"/>
      <c r="B124" s="289"/>
      <c r="C124" s="289"/>
      <c r="D124" s="289"/>
      <c r="E124" s="289"/>
      <c r="F124" s="289"/>
      <c r="G124" s="289"/>
      <c r="H124" s="289"/>
      <c r="I124" s="289"/>
      <c r="J124" s="289"/>
    </row>
    <row r="125" spans="1:10" ht="12.75">
      <c r="A125" s="289"/>
      <c r="B125" s="289"/>
      <c r="C125" s="289"/>
      <c r="D125" s="289"/>
      <c r="E125" s="289"/>
      <c r="F125" s="289"/>
      <c r="G125" s="289"/>
      <c r="H125" s="289"/>
      <c r="I125" s="289"/>
      <c r="J125" s="289"/>
    </row>
    <row r="126" spans="1:10" ht="12.75">
      <c r="A126" s="289"/>
      <c r="B126" s="289"/>
      <c r="C126" s="289"/>
      <c r="D126" s="289"/>
      <c r="E126" s="289"/>
      <c r="F126" s="289"/>
      <c r="G126" s="289"/>
      <c r="H126" s="289"/>
      <c r="I126" s="289"/>
      <c r="J126" s="289"/>
    </row>
    <row r="127" spans="1:10" ht="12.75">
      <c r="A127" s="289"/>
      <c r="B127" s="289"/>
      <c r="C127" s="289"/>
      <c r="D127" s="289"/>
      <c r="E127" s="289"/>
      <c r="F127" s="289"/>
      <c r="G127" s="289"/>
      <c r="H127" s="289"/>
      <c r="I127" s="289"/>
      <c r="J127" s="289"/>
    </row>
    <row r="128" spans="1:10" ht="12.75">
      <c r="A128" s="289"/>
      <c r="B128" s="289"/>
      <c r="C128" s="289"/>
      <c r="D128" s="289"/>
      <c r="E128" s="289"/>
      <c r="F128" s="289"/>
      <c r="G128" s="289"/>
      <c r="H128" s="289"/>
      <c r="I128" s="289"/>
      <c r="J128" s="289"/>
    </row>
    <row r="129" spans="1:10" ht="12.75">
      <c r="A129" s="289"/>
      <c r="B129" s="289"/>
      <c r="C129" s="289"/>
      <c r="D129" s="289"/>
      <c r="E129" s="289"/>
      <c r="F129" s="289"/>
      <c r="G129" s="289"/>
      <c r="H129" s="289"/>
      <c r="I129" s="289"/>
      <c r="J129" s="289"/>
    </row>
    <row r="130" spans="1:10" ht="12.75">
      <c r="A130" s="289"/>
      <c r="B130" s="289"/>
      <c r="C130" s="289"/>
      <c r="D130" s="289"/>
      <c r="E130" s="289"/>
      <c r="F130" s="289"/>
      <c r="G130" s="289"/>
      <c r="H130" s="289"/>
      <c r="I130" s="289"/>
      <c r="J130" s="289"/>
    </row>
    <row r="131" spans="1:10" ht="12.75">
      <c r="A131" s="289"/>
      <c r="B131" s="289"/>
      <c r="C131" s="289"/>
      <c r="D131" s="289"/>
      <c r="E131" s="289"/>
      <c r="F131" s="289"/>
      <c r="G131" s="289"/>
      <c r="H131" s="289"/>
      <c r="I131" s="289"/>
      <c r="J131" s="289"/>
    </row>
    <row r="132" spans="1:10" ht="12.75">
      <c r="A132" s="289"/>
      <c r="B132" s="289"/>
      <c r="C132" s="289"/>
      <c r="D132" s="289"/>
      <c r="E132" s="289"/>
      <c r="F132" s="289"/>
      <c r="G132" s="289"/>
      <c r="H132" s="289"/>
      <c r="I132" s="289"/>
      <c r="J132" s="289"/>
    </row>
    <row r="133" spans="1:10" ht="12.75">
      <c r="A133" s="289"/>
      <c r="B133" s="289"/>
      <c r="C133" s="289"/>
      <c r="D133" s="289"/>
      <c r="E133" s="289"/>
      <c r="F133" s="289"/>
      <c r="G133" s="289"/>
      <c r="H133" s="289"/>
      <c r="I133" s="289"/>
      <c r="J133" s="289"/>
    </row>
    <row r="134" spans="1:10" ht="12.75">
      <c r="A134" s="289"/>
      <c r="B134" s="289"/>
      <c r="C134" s="289"/>
      <c r="D134" s="289"/>
      <c r="E134" s="289"/>
      <c r="F134" s="289"/>
      <c r="G134" s="289"/>
      <c r="H134" s="289"/>
      <c r="I134" s="289"/>
      <c r="J134" s="289"/>
    </row>
    <row r="135" spans="1:10" ht="12.75">
      <c r="A135" s="289"/>
      <c r="B135" s="289"/>
      <c r="C135" s="289"/>
      <c r="D135" s="289"/>
      <c r="E135" s="289"/>
      <c r="F135" s="289"/>
      <c r="G135" s="289"/>
      <c r="H135" s="289"/>
      <c r="I135" s="289"/>
      <c r="J135" s="289"/>
    </row>
    <row r="136" spans="1:10" ht="12.75">
      <c r="A136" s="289"/>
      <c r="B136" s="289"/>
      <c r="C136" s="289"/>
      <c r="D136" s="289"/>
      <c r="E136" s="289"/>
      <c r="F136" s="289"/>
      <c r="G136" s="289"/>
      <c r="H136" s="289"/>
      <c r="I136" s="289"/>
      <c r="J136" s="289"/>
    </row>
    <row r="137" spans="1:10" ht="12.75">
      <c r="A137" s="289"/>
      <c r="B137" s="289"/>
      <c r="C137" s="289"/>
      <c r="D137" s="289"/>
      <c r="E137" s="289"/>
      <c r="F137" s="289"/>
      <c r="G137" s="289"/>
      <c r="H137" s="289"/>
      <c r="I137" s="289"/>
      <c r="J137" s="289"/>
    </row>
    <row r="138" spans="1:10" ht="12.75">
      <c r="A138" s="289"/>
      <c r="B138" s="289"/>
      <c r="C138" s="289"/>
      <c r="D138" s="289"/>
      <c r="E138" s="289"/>
      <c r="F138" s="289"/>
      <c r="G138" s="289"/>
      <c r="H138" s="289"/>
      <c r="I138" s="289"/>
      <c r="J138" s="289"/>
    </row>
    <row r="139" spans="1:10" ht="12.75">
      <c r="A139" s="289"/>
      <c r="B139" s="289"/>
      <c r="C139" s="289"/>
      <c r="D139" s="289"/>
      <c r="E139" s="289"/>
      <c r="F139" s="289"/>
      <c r="G139" s="289"/>
      <c r="H139" s="289"/>
      <c r="I139" s="289"/>
      <c r="J139" s="289"/>
    </row>
    <row r="140" spans="1:10" ht="12.75">
      <c r="A140" s="289"/>
      <c r="B140" s="289"/>
      <c r="C140" s="289"/>
      <c r="D140" s="289"/>
      <c r="E140" s="289"/>
      <c r="F140" s="289"/>
      <c r="G140" s="289"/>
      <c r="H140" s="289"/>
      <c r="I140" s="289"/>
      <c r="J140" s="289"/>
    </row>
    <row r="141" spans="1:10" ht="12.75">
      <c r="A141" s="289"/>
      <c r="B141" s="289"/>
      <c r="C141" s="289"/>
      <c r="D141" s="289"/>
      <c r="E141" s="289"/>
      <c r="F141" s="289"/>
      <c r="G141" s="289"/>
      <c r="H141" s="289"/>
      <c r="I141" s="289"/>
      <c r="J141" s="289"/>
    </row>
    <row r="142" spans="1:10" ht="12.75">
      <c r="A142" s="289"/>
      <c r="B142" s="289"/>
      <c r="C142" s="289"/>
      <c r="D142" s="289"/>
      <c r="E142" s="289"/>
      <c r="F142" s="289"/>
      <c r="G142" s="289"/>
      <c r="H142" s="289"/>
      <c r="I142" s="289"/>
      <c r="J142" s="289"/>
    </row>
    <row r="143" spans="1:10" ht="12.75">
      <c r="A143" s="289"/>
      <c r="B143" s="289"/>
      <c r="C143" s="289"/>
      <c r="D143" s="289"/>
      <c r="E143" s="289"/>
      <c r="F143" s="289"/>
      <c r="G143" s="289"/>
      <c r="H143" s="289"/>
      <c r="I143" s="289"/>
      <c r="J143" s="289"/>
    </row>
    <row r="144" spans="1:10" ht="12.75">
      <c r="A144" s="289"/>
      <c r="B144" s="289"/>
      <c r="C144" s="289"/>
      <c r="D144" s="289"/>
      <c r="E144" s="289"/>
      <c r="F144" s="289"/>
      <c r="G144" s="289"/>
      <c r="H144" s="289"/>
      <c r="I144" s="289"/>
      <c r="J144" s="289"/>
    </row>
    <row r="145" spans="1:10" ht="12.75">
      <c r="A145" s="289"/>
      <c r="B145" s="289"/>
      <c r="C145" s="289"/>
      <c r="D145" s="289"/>
      <c r="E145" s="289"/>
      <c r="F145" s="289"/>
      <c r="G145" s="289"/>
      <c r="H145" s="289"/>
      <c r="I145" s="289"/>
      <c r="J145" s="289"/>
    </row>
    <row r="146" spans="1:10" ht="12.75">
      <c r="A146" s="289"/>
      <c r="B146" s="289"/>
      <c r="C146" s="289"/>
      <c r="D146" s="289"/>
      <c r="E146" s="289"/>
      <c r="F146" s="289"/>
      <c r="G146" s="289"/>
      <c r="H146" s="289"/>
      <c r="I146" s="289"/>
      <c r="J146" s="289"/>
    </row>
    <row r="147" spans="1:10" ht="12.75">
      <c r="A147" s="289"/>
      <c r="B147" s="289"/>
      <c r="C147" s="289"/>
      <c r="D147" s="289"/>
      <c r="E147" s="289"/>
      <c r="F147" s="289"/>
      <c r="G147" s="289"/>
      <c r="H147" s="289"/>
      <c r="I147" s="289"/>
      <c r="J147" s="289"/>
    </row>
    <row r="148" spans="1:10" ht="12.75">
      <c r="A148" s="289"/>
      <c r="B148" s="289"/>
      <c r="C148" s="289"/>
      <c r="D148" s="289"/>
      <c r="E148" s="289"/>
      <c r="F148" s="289"/>
      <c r="G148" s="289"/>
      <c r="H148" s="289"/>
      <c r="I148" s="289"/>
      <c r="J148" s="289"/>
    </row>
    <row r="149" spans="1:10" ht="12.75">
      <c r="A149" s="289"/>
      <c r="B149" s="289"/>
      <c r="C149" s="289"/>
      <c r="D149" s="289"/>
      <c r="E149" s="289"/>
      <c r="F149" s="289"/>
      <c r="G149" s="289"/>
      <c r="H149" s="289"/>
      <c r="I149" s="289"/>
      <c r="J149" s="289"/>
    </row>
    <row r="150" spans="1:10" ht="12.75">
      <c r="A150" s="289"/>
      <c r="B150" s="289"/>
      <c r="C150" s="289"/>
      <c r="D150" s="289"/>
      <c r="E150" s="289"/>
      <c r="F150" s="289"/>
      <c r="G150" s="289"/>
      <c r="H150" s="289"/>
      <c r="I150" s="289"/>
      <c r="J150" s="289"/>
    </row>
    <row r="151" spans="1:10" ht="12.75">
      <c r="A151" s="289"/>
      <c r="B151" s="289"/>
      <c r="C151" s="289"/>
      <c r="D151" s="289"/>
      <c r="E151" s="289"/>
      <c r="F151" s="289"/>
      <c r="G151" s="289"/>
      <c r="H151" s="289"/>
      <c r="I151" s="289"/>
      <c r="J151" s="289"/>
    </row>
    <row r="152" spans="1:10" ht="12.75">
      <c r="A152" s="289"/>
      <c r="B152" s="289"/>
      <c r="C152" s="289"/>
      <c r="D152" s="289"/>
      <c r="E152" s="289"/>
      <c r="F152" s="289"/>
      <c r="G152" s="289"/>
      <c r="H152" s="289"/>
      <c r="I152" s="289"/>
      <c r="J152" s="289"/>
    </row>
    <row r="153" spans="1:10" ht="12.75">
      <c r="A153" s="289"/>
      <c r="B153" s="289"/>
      <c r="C153" s="289"/>
      <c r="D153" s="289"/>
      <c r="E153" s="289"/>
      <c r="F153" s="289"/>
      <c r="G153" s="289"/>
      <c r="H153" s="289"/>
      <c r="I153" s="289"/>
      <c r="J153" s="289"/>
    </row>
    <row r="154" spans="1:10" ht="12.75">
      <c r="A154" s="289"/>
      <c r="B154" s="289"/>
      <c r="C154" s="289"/>
      <c r="D154" s="289"/>
      <c r="E154" s="289"/>
      <c r="F154" s="289"/>
      <c r="G154" s="289"/>
      <c r="H154" s="289"/>
      <c r="I154" s="289"/>
      <c r="J154" s="289"/>
    </row>
    <row r="155" spans="1:10" ht="12.75">
      <c r="A155" s="289"/>
      <c r="B155" s="289"/>
      <c r="C155" s="289"/>
      <c r="D155" s="289"/>
      <c r="E155" s="289"/>
      <c r="F155" s="289"/>
      <c r="G155" s="289"/>
      <c r="H155" s="289"/>
      <c r="I155" s="289"/>
      <c r="J155" s="289"/>
    </row>
    <row r="156" spans="1:10" ht="12.75">
      <c r="A156" s="289"/>
      <c r="B156" s="289"/>
      <c r="C156" s="289"/>
      <c r="D156" s="289"/>
      <c r="E156" s="289"/>
      <c r="F156" s="289"/>
      <c r="G156" s="289"/>
      <c r="H156" s="289"/>
      <c r="I156" s="289"/>
      <c r="J156" s="289"/>
    </row>
    <row r="157" spans="1:10" ht="12.75">
      <c r="A157" s="289"/>
      <c r="B157" s="289"/>
      <c r="C157" s="289"/>
      <c r="D157" s="289"/>
      <c r="E157" s="289"/>
      <c r="F157" s="289"/>
      <c r="G157" s="289"/>
      <c r="H157" s="289"/>
      <c r="I157" s="289"/>
      <c r="J157" s="289"/>
    </row>
    <row r="158" spans="1:10" ht="12.75">
      <c r="A158" s="289"/>
      <c r="B158" s="289"/>
      <c r="C158" s="289"/>
      <c r="D158" s="289"/>
      <c r="E158" s="289"/>
      <c r="F158" s="289"/>
      <c r="G158" s="289"/>
      <c r="H158" s="289"/>
      <c r="I158" s="289"/>
      <c r="J158" s="289"/>
    </row>
    <row r="159" spans="1:10" ht="12.75">
      <c r="A159" s="289"/>
      <c r="B159" s="289"/>
      <c r="C159" s="289"/>
      <c r="D159" s="289"/>
      <c r="E159" s="289"/>
      <c r="F159" s="289"/>
      <c r="G159" s="289"/>
      <c r="H159" s="289"/>
      <c r="I159" s="289"/>
      <c r="J159" s="289"/>
    </row>
    <row r="160" spans="1:10" ht="12.75">
      <c r="A160" s="289"/>
      <c r="B160" s="289"/>
      <c r="C160" s="289"/>
      <c r="D160" s="289"/>
      <c r="E160" s="289"/>
      <c r="F160" s="289"/>
      <c r="G160" s="289"/>
      <c r="H160" s="289"/>
      <c r="I160" s="289"/>
      <c r="J160" s="289"/>
    </row>
    <row r="161" spans="1:10" ht="12.75">
      <c r="A161" s="289"/>
      <c r="B161" s="289"/>
      <c r="C161" s="289"/>
      <c r="D161" s="289"/>
      <c r="E161" s="289"/>
      <c r="F161" s="289"/>
      <c r="G161" s="289"/>
      <c r="H161" s="289"/>
      <c r="I161" s="289"/>
      <c r="J161" s="289"/>
    </row>
    <row r="162" spans="1:10" ht="12.75">
      <c r="A162" s="289"/>
      <c r="B162" s="289"/>
      <c r="C162" s="289"/>
      <c r="D162" s="289"/>
      <c r="E162" s="289"/>
      <c r="F162" s="289"/>
      <c r="G162" s="289"/>
      <c r="H162" s="289"/>
      <c r="I162" s="289"/>
      <c r="J162" s="289"/>
    </row>
    <row r="163" spans="1:10" ht="12.75">
      <c r="A163" s="289"/>
      <c r="B163" s="289"/>
      <c r="C163" s="289"/>
      <c r="D163" s="289"/>
      <c r="E163" s="289"/>
      <c r="F163" s="289"/>
      <c r="G163" s="289"/>
      <c r="H163" s="289"/>
      <c r="I163" s="289"/>
      <c r="J163" s="289"/>
    </row>
    <row r="164" spans="1:10" ht="12.75">
      <c r="A164" s="289"/>
      <c r="B164" s="289"/>
      <c r="C164" s="289"/>
      <c r="D164" s="289"/>
      <c r="E164" s="289"/>
      <c r="F164" s="289"/>
      <c r="G164" s="289"/>
      <c r="H164" s="289"/>
      <c r="I164" s="289"/>
      <c r="J164" s="289"/>
    </row>
    <row r="165" spans="1:10" ht="12.75">
      <c r="A165" s="289"/>
      <c r="B165" s="289"/>
      <c r="C165" s="289"/>
      <c r="D165" s="289"/>
      <c r="E165" s="289"/>
      <c r="F165" s="289"/>
      <c r="G165" s="289"/>
      <c r="H165" s="289"/>
      <c r="I165" s="289"/>
      <c r="J165" s="289"/>
    </row>
    <row r="166" spans="1:10" ht="12.75">
      <c r="A166" s="289"/>
      <c r="B166" s="289"/>
      <c r="C166" s="289"/>
      <c r="D166" s="289"/>
      <c r="E166" s="289"/>
      <c r="F166" s="289"/>
      <c r="G166" s="289"/>
      <c r="H166" s="289"/>
      <c r="I166" s="289"/>
      <c r="J166" s="289"/>
    </row>
    <row r="167" spans="1:10" ht="12.75">
      <c r="A167" s="289"/>
      <c r="B167" s="289"/>
      <c r="C167" s="289"/>
      <c r="D167" s="289"/>
      <c r="E167" s="289"/>
      <c r="F167" s="289"/>
      <c r="G167" s="289"/>
      <c r="H167" s="289"/>
      <c r="I167" s="289"/>
      <c r="J167" s="289"/>
    </row>
    <row r="168" spans="1:10" ht="12.75">
      <c r="A168" s="289"/>
      <c r="B168" s="289"/>
      <c r="C168" s="289"/>
      <c r="D168" s="289"/>
      <c r="E168" s="289"/>
      <c r="F168" s="289"/>
      <c r="G168" s="289"/>
      <c r="H168" s="289"/>
      <c r="I168" s="289"/>
      <c r="J168" s="289"/>
    </row>
    <row r="169" spans="1:10" ht="12.75">
      <c r="A169" s="289"/>
      <c r="B169" s="289"/>
      <c r="C169" s="289"/>
      <c r="D169" s="289"/>
      <c r="E169" s="289"/>
      <c r="F169" s="289"/>
      <c r="G169" s="289"/>
      <c r="H169" s="289"/>
      <c r="I169" s="289"/>
      <c r="J169" s="289"/>
    </row>
    <row r="170" spans="1:10" ht="12.75">
      <c r="A170" s="289"/>
      <c r="B170" s="289"/>
      <c r="C170" s="289"/>
      <c r="D170" s="289"/>
      <c r="E170" s="289"/>
      <c r="F170" s="289"/>
      <c r="G170" s="289"/>
      <c r="H170" s="289"/>
      <c r="I170" s="289"/>
      <c r="J170" s="289"/>
    </row>
    <row r="171" spans="1:10" ht="12.75">
      <c r="A171" s="289"/>
      <c r="B171" s="289"/>
      <c r="C171" s="289"/>
      <c r="D171" s="289"/>
      <c r="E171" s="289"/>
      <c r="F171" s="289"/>
      <c r="G171" s="289"/>
      <c r="H171" s="289"/>
      <c r="I171" s="289"/>
      <c r="J171" s="289"/>
    </row>
    <row r="172" spans="1:10" ht="12.75">
      <c r="A172" s="289"/>
      <c r="B172" s="289"/>
      <c r="C172" s="289"/>
      <c r="D172" s="289"/>
      <c r="E172" s="289"/>
      <c r="F172" s="289"/>
      <c r="G172" s="289"/>
      <c r="H172" s="289"/>
      <c r="I172" s="289"/>
      <c r="J172" s="289"/>
    </row>
    <row r="173" spans="1:10" ht="12.75">
      <c r="A173" s="289"/>
      <c r="B173" s="289"/>
      <c r="C173" s="289"/>
      <c r="D173" s="289"/>
      <c r="E173" s="289"/>
      <c r="F173" s="289"/>
      <c r="G173" s="289"/>
      <c r="H173" s="289"/>
      <c r="I173" s="289"/>
      <c r="J173" s="289"/>
    </row>
    <row r="174" spans="1:10" ht="12.75">
      <c r="A174" s="289"/>
      <c r="B174" s="289"/>
      <c r="C174" s="289"/>
      <c r="D174" s="289"/>
      <c r="E174" s="289"/>
      <c r="F174" s="289"/>
      <c r="G174" s="289"/>
      <c r="H174" s="289"/>
      <c r="I174" s="289"/>
      <c r="J174" s="289"/>
    </row>
    <row r="175" spans="1:10" ht="12.75">
      <c r="A175" s="289"/>
      <c r="B175" s="289"/>
      <c r="C175" s="289"/>
      <c r="D175" s="289"/>
      <c r="E175" s="289"/>
      <c r="F175" s="289"/>
      <c r="G175" s="289"/>
      <c r="H175" s="289"/>
      <c r="I175" s="289"/>
      <c r="J175" s="289"/>
    </row>
    <row r="176" spans="1:10" ht="12.75">
      <c r="A176" s="289"/>
      <c r="B176" s="289"/>
      <c r="C176" s="289"/>
      <c r="D176" s="289"/>
      <c r="E176" s="289"/>
      <c r="F176" s="289"/>
      <c r="G176" s="289"/>
      <c r="H176" s="289"/>
      <c r="I176" s="289"/>
      <c r="J176" s="289"/>
    </row>
    <row r="177" spans="1:10" ht="12.75">
      <c r="A177" s="289"/>
      <c r="B177" s="289"/>
      <c r="C177" s="289"/>
      <c r="D177" s="289"/>
      <c r="E177" s="289"/>
      <c r="F177" s="289"/>
      <c r="G177" s="289"/>
      <c r="H177" s="289"/>
      <c r="I177" s="289"/>
      <c r="J177" s="289"/>
    </row>
  </sheetData>
  <sheetProtection password="C697" sheet="1" objects="1" scenarios="1" formatCells="0" formatColumns="0" formatRows="0"/>
  <protectedRanges>
    <protectedRange sqref="F9:F26 F28:F37 F40:F43" name="Диапазон1_1"/>
  </protectedRanges>
  <mergeCells count="32">
    <mergeCell ref="A1:J1"/>
    <mergeCell ref="A3:J3"/>
    <mergeCell ref="A6:A8"/>
    <mergeCell ref="B6:B8"/>
    <mergeCell ref="C6:C8"/>
    <mergeCell ref="D6:D8"/>
    <mergeCell ref="E6:G6"/>
    <mergeCell ref="H6:J6"/>
    <mergeCell ref="B9:B10"/>
    <mergeCell ref="B11:B14"/>
    <mergeCell ref="C11:C12"/>
    <mergeCell ref="C13:C14"/>
    <mergeCell ref="B15:B19"/>
    <mergeCell ref="C15:C17"/>
    <mergeCell ref="C18:C19"/>
    <mergeCell ref="B20:B24"/>
    <mergeCell ref="C20:C22"/>
    <mergeCell ref="C23:C24"/>
    <mergeCell ref="A25:A26"/>
    <mergeCell ref="A28:A35"/>
    <mergeCell ref="B28:B32"/>
    <mergeCell ref="C28:C30"/>
    <mergeCell ref="C31:C32"/>
    <mergeCell ref="B33:B35"/>
    <mergeCell ref="A9:A24"/>
    <mergeCell ref="H51:I51"/>
    <mergeCell ref="A36:A37"/>
    <mergeCell ref="A40:A42"/>
    <mergeCell ref="B40:B42"/>
    <mergeCell ref="C40:C42"/>
    <mergeCell ref="A45:B49"/>
    <mergeCell ref="B51:D51"/>
  </mergeCells>
  <printOptions horizontalCentered="1" verticalCentered="1"/>
  <pageMargins left="0.7874015748031497" right="0" top="0" bottom="0" header="0" footer="0"/>
  <pageSetup horizontalDpi="600" verticalDpi="600" orientation="portrait" paperSize="9" scale="65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 АЭЭ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omelchenko</dc:creator>
  <cp:keywords/>
  <dc:description/>
  <cp:lastModifiedBy>Гусева Екатерина Владимировна</cp:lastModifiedBy>
  <cp:lastPrinted>2014-05-08T02:48:52Z</cp:lastPrinted>
  <dcterms:created xsi:type="dcterms:W3CDTF">2012-02-27T05:08:55Z</dcterms:created>
  <dcterms:modified xsi:type="dcterms:W3CDTF">2015-09-10T08:03:08Z</dcterms:modified>
  <cp:category/>
  <cp:version/>
  <cp:contentType/>
  <cp:contentStatus/>
</cp:coreProperties>
</file>